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65416" yWindow="65416" windowWidth="20730" windowHeight="11160" activeTab="0"/>
  </bookViews>
  <sheets>
    <sheet name="Tabela de Carbonatação" sheetId="7" r:id="rId1"/>
    <sheet name="Cal. por Volume CO2" sheetId="1" r:id="rId2"/>
    <sheet name="Cal. por Pressão" sheetId="2" r:id="rId3"/>
    <sheet name="Calcs Básicos" sheetId="3" r:id="rId4"/>
    <sheet name="Alt. Temperatura" sheetId="4" r:id="rId5"/>
    <sheet name="Sem equilíbrio" sheetId="5" r:id="rId6"/>
  </sheets>
  <definedNames/>
  <calcPr calcId="191029"/>
  <extLst/>
</workbook>
</file>

<file path=xl/sharedStrings.xml><?xml version="1.0" encoding="utf-8"?>
<sst xmlns="http://schemas.openxmlformats.org/spreadsheetml/2006/main" count="1646" uniqueCount="472">
  <si>
    <t>Entrando Temperatura e Volume</t>
  </si>
  <si>
    <t>CO2 total</t>
  </si>
  <si>
    <t>g</t>
  </si>
  <si>
    <t>Volume de CO2</t>
  </si>
  <si>
    <t>V/V</t>
  </si>
  <si>
    <t>g/L</t>
  </si>
  <si>
    <t>Temperatura</t>
  </si>
  <si>
    <t>°C</t>
  </si>
  <si>
    <t>g (total)</t>
  </si>
  <si>
    <t>Volume de Cerveja</t>
  </si>
  <si>
    <t>L</t>
  </si>
  <si>
    <t>Volume Headspace</t>
  </si>
  <si>
    <t>P</t>
  </si>
  <si>
    <t>Carb. Indicada para</t>
  </si>
  <si>
    <t>Auxiliares</t>
  </si>
  <si>
    <t>ρ_CO2</t>
  </si>
  <si>
    <t>g/L (cntp)</t>
  </si>
  <si>
    <t>M_CO2</t>
  </si>
  <si>
    <t>g/mol</t>
  </si>
  <si>
    <t>bar</t>
  </si>
  <si>
    <t>CO2 na cerveja</t>
  </si>
  <si>
    <t>CO2_beer</t>
  </si>
  <si>
    <t>Pouca carbonatação</t>
  </si>
  <si>
    <t>Stouts e Porters</t>
  </si>
  <si>
    <t>CO2 no head space</t>
  </si>
  <si>
    <t>CO2_head</t>
  </si>
  <si>
    <t>Lagers, Ales, Ambers, a maioria das cervejas</t>
  </si>
  <si>
    <t>Ales bastante carbonatadas, Lambics, cervejas de trigo</t>
  </si>
  <si>
    <t>Muita carbonatação, cuidado!!!</t>
  </si>
  <si>
    <t>Equilíbrio</t>
  </si>
  <si>
    <t>c_liq/c_gas</t>
  </si>
  <si>
    <t>(g/L)/bar</t>
  </si>
  <si>
    <t>mol/L/bar</t>
  </si>
  <si>
    <t xml:space="preserve">Entrando  Temperatura e Pressão </t>
  </si>
  <si>
    <t>Entrada</t>
  </si>
  <si>
    <t>Pressão</t>
  </si>
  <si>
    <t>T</t>
  </si>
  <si>
    <t>V_beer</t>
  </si>
  <si>
    <t>V_head</t>
  </si>
  <si>
    <t>CO2 total carbonatação</t>
  </si>
  <si>
    <t>Resultados</t>
  </si>
  <si>
    <t>CO² Head Space</t>
  </si>
  <si>
    <t>CO² do Líquido</t>
  </si>
  <si>
    <t>Volume CO2</t>
  </si>
  <si>
    <t>CO2_total</t>
  </si>
  <si>
    <t>s</t>
  </si>
  <si>
    <t>Entrando  Temperatura e Pressão 1 - Equlíbrio</t>
  </si>
  <si>
    <t>Alterando a temperatura</t>
  </si>
  <si>
    <t>P1</t>
  </si>
  <si>
    <t>T2</t>
  </si>
  <si>
    <t>T1</t>
  </si>
  <si>
    <t>P2</t>
  </si>
  <si>
    <t>Entrando  Temperatura e Pressão 1 - NÃO Equlíbrio</t>
  </si>
  <si>
    <t>Gasto de CO²</t>
  </si>
  <si>
    <t>CO2 Head Space</t>
  </si>
  <si>
    <t>CO2 líquido</t>
  </si>
  <si>
    <t>Regulagem do regulador de CO²</t>
  </si>
  <si>
    <t>ºC</t>
  </si>
  <si>
    <t>Tabela para Carbonatação Forçada</t>
  </si>
  <si>
    <r>
      <t>Pressão (</t>
    </r>
    <r>
      <rPr>
        <b/>
        <i/>
        <sz val="16"/>
        <color rgb="FF000000"/>
        <rFont val="Times New Roman"/>
        <family val="1"/>
      </rPr>
      <t xml:space="preserve">psi </t>
    </r>
    <r>
      <rPr>
        <b/>
        <sz val="16"/>
        <color rgb="FF000000"/>
        <rFont val="Times New Roman"/>
        <family val="1"/>
      </rPr>
      <t xml:space="preserve">e </t>
    </r>
    <r>
      <rPr>
        <b/>
        <i/>
        <sz val="16"/>
        <color rgb="FF000000"/>
        <rFont val="Times New Roman"/>
        <family val="1"/>
      </rPr>
      <t>kg/cm</t>
    </r>
    <r>
      <rPr>
        <b/>
        <i/>
        <vertAlign val="superscript"/>
        <sz val="16"/>
        <color rgb="FF000000"/>
        <rFont val="Times New Roman"/>
        <family val="1"/>
      </rPr>
      <t>2</t>
    </r>
    <r>
      <rPr>
        <b/>
        <sz val="16"/>
        <color rgb="FF000000"/>
        <rFont val="Times New Roman"/>
        <family val="1"/>
      </rPr>
      <t>)</t>
    </r>
  </si>
  <si>
    <t>0.07</t>
  </si>
  <si>
    <t>0.14</t>
  </si>
  <si>
    <t>0.21</t>
  </si>
  <si>
    <t>0.28</t>
  </si>
  <si>
    <t>0.35</t>
  </si>
  <si>
    <t>0.42</t>
  </si>
  <si>
    <t>0.49</t>
  </si>
  <si>
    <t>0.56</t>
  </si>
  <si>
    <t>0.63</t>
  </si>
  <si>
    <t>0.70</t>
  </si>
  <si>
    <t>0.77</t>
  </si>
  <si>
    <t>0.85</t>
  </si>
  <si>
    <t>0.92</t>
  </si>
  <si>
    <t>0.99</t>
  </si>
  <si>
    <t>1.06</t>
  </si>
  <si>
    <t>1.13</t>
  </si>
  <si>
    <t>1.20</t>
  </si>
  <si>
    <t>1.27</t>
  </si>
  <si>
    <t>1.34</t>
  </si>
  <si>
    <t>1.41</t>
  </si>
  <si>
    <t>1.48</t>
  </si>
  <si>
    <t>1.55</t>
  </si>
  <si>
    <t>1.62</t>
  </si>
  <si>
    <t>1.69</t>
  </si>
  <si>
    <t>1.76</t>
  </si>
  <si>
    <t>1.83</t>
  </si>
  <si>
    <t>1.90</t>
  </si>
  <si>
    <t>1.97</t>
  </si>
  <si>
    <t>2.04</t>
  </si>
  <si>
    <t>2.11</t>
  </si>
  <si>
    <t>-1.1</t>
  </si>
  <si>
    <t>1.82</t>
  </si>
  <si>
    <t>1.92</t>
  </si>
  <si>
    <t>2.03</t>
  </si>
  <si>
    <t>2.14</t>
  </si>
  <si>
    <t>2.23</t>
  </si>
  <si>
    <t>2.36</t>
  </si>
  <si>
    <t>2.48</t>
  </si>
  <si>
    <t>2.60</t>
  </si>
  <si>
    <t>2.70</t>
  </si>
  <si>
    <t>2.82</t>
  </si>
  <si>
    <t>2.93</t>
  </si>
  <si>
    <t>3.02</t>
  </si>
  <si>
    <t>3.13</t>
  </si>
  <si>
    <t>3.24</t>
  </si>
  <si>
    <t>3.35</t>
  </si>
  <si>
    <t>3.46</t>
  </si>
  <si>
    <t>3.57</t>
  </si>
  <si>
    <t>3.67</t>
  </si>
  <si>
    <t>3.78</t>
  </si>
  <si>
    <t>3.89</t>
  </si>
  <si>
    <t>4.00</t>
  </si>
  <si>
    <t>4.11</t>
  </si>
  <si>
    <t>4.22</t>
  </si>
  <si>
    <t>4.33</t>
  </si>
  <si>
    <t>4.44</t>
  </si>
  <si>
    <t>4.55</t>
  </si>
  <si>
    <t>4.66</t>
  </si>
  <si>
    <t>4.77</t>
  </si>
  <si>
    <t>4.87</t>
  </si>
  <si>
    <t>4.98</t>
  </si>
  <si>
    <t>-0.6</t>
  </si>
  <si>
    <t>1.78</t>
  </si>
  <si>
    <t>1.88</t>
  </si>
  <si>
    <t>2.00</t>
  </si>
  <si>
    <t>2.10</t>
  </si>
  <si>
    <t>2.20</t>
  </si>
  <si>
    <t>2.31</t>
  </si>
  <si>
    <t>2.42</t>
  </si>
  <si>
    <t>2.54</t>
  </si>
  <si>
    <t>2.65</t>
  </si>
  <si>
    <t>2.76</t>
  </si>
  <si>
    <t>2.86</t>
  </si>
  <si>
    <t>2.96</t>
  </si>
  <si>
    <t>3.07</t>
  </si>
  <si>
    <t>3.17</t>
  </si>
  <si>
    <t>3.28</t>
  </si>
  <si>
    <t>3.39</t>
  </si>
  <si>
    <t>3.50</t>
  </si>
  <si>
    <t>3.60</t>
  </si>
  <si>
    <t>3.71</t>
  </si>
  <si>
    <t>3.82</t>
  </si>
  <si>
    <t>3.93</t>
  </si>
  <si>
    <t>4.03</t>
  </si>
  <si>
    <t>4.14</t>
  </si>
  <si>
    <t>4.25</t>
  </si>
  <si>
    <t>4.35</t>
  </si>
  <si>
    <t>4.46</t>
  </si>
  <si>
    <t>4.57</t>
  </si>
  <si>
    <t>4.68</t>
  </si>
  <si>
    <t>4.78</t>
  </si>
  <si>
    <t>4.89</t>
  </si>
  <si>
    <t>0.0</t>
  </si>
  <si>
    <t>1.75</t>
  </si>
  <si>
    <t>1.85</t>
  </si>
  <si>
    <t>1.95</t>
  </si>
  <si>
    <t>2.05</t>
  </si>
  <si>
    <t>2.15</t>
  </si>
  <si>
    <t>2.27</t>
  </si>
  <si>
    <t>2.38</t>
  </si>
  <si>
    <t>2.59</t>
  </si>
  <si>
    <t>2.80</t>
  </si>
  <si>
    <t>2.90</t>
  </si>
  <si>
    <t>3.00</t>
  </si>
  <si>
    <t>3.11</t>
  </si>
  <si>
    <t>3.21</t>
  </si>
  <si>
    <t>3.31</t>
  </si>
  <si>
    <t>3.42</t>
  </si>
  <si>
    <t>3.52</t>
  </si>
  <si>
    <t>3.63</t>
  </si>
  <si>
    <t>3.73</t>
  </si>
  <si>
    <t>3.84</t>
  </si>
  <si>
    <t>3.94</t>
  </si>
  <si>
    <t>4.04</t>
  </si>
  <si>
    <t>4.15</t>
  </si>
  <si>
    <t>4.36</t>
  </si>
  <si>
    <t>4.67</t>
  </si>
  <si>
    <t>0.6</t>
  </si>
  <si>
    <t>1.71</t>
  </si>
  <si>
    <t>1.81</t>
  </si>
  <si>
    <t>1.91</t>
  </si>
  <si>
    <t>2.01</t>
  </si>
  <si>
    <t>2.33</t>
  </si>
  <si>
    <t>2.43</t>
  </si>
  <si>
    <t>2.53</t>
  </si>
  <si>
    <t>2.63</t>
  </si>
  <si>
    <t>2.74</t>
  </si>
  <si>
    <t>2.84</t>
  </si>
  <si>
    <t>3.06</t>
  </si>
  <si>
    <t>3.15</t>
  </si>
  <si>
    <t>3.25</t>
  </si>
  <si>
    <t>3.56</t>
  </si>
  <si>
    <t>3.66</t>
  </si>
  <si>
    <t>3.76</t>
  </si>
  <si>
    <t>3.87</t>
  </si>
  <si>
    <t>3.97</t>
  </si>
  <si>
    <t>4.07</t>
  </si>
  <si>
    <t>4.18</t>
  </si>
  <si>
    <t>4.28</t>
  </si>
  <si>
    <t>4.38</t>
  </si>
  <si>
    <t>4.48</t>
  </si>
  <si>
    <t>4.59</t>
  </si>
  <si>
    <t>4.69</t>
  </si>
  <si>
    <t>1.1</t>
  </si>
  <si>
    <t>1.68</t>
  </si>
  <si>
    <t>1.86</t>
  </si>
  <si>
    <t>2.06</t>
  </si>
  <si>
    <t>2.18</t>
  </si>
  <si>
    <t>2.28</t>
  </si>
  <si>
    <t>2.58</t>
  </si>
  <si>
    <t>2.69</t>
  </si>
  <si>
    <t>2.79</t>
  </si>
  <si>
    <t>3.09</t>
  </si>
  <si>
    <t>3.19</t>
  </si>
  <si>
    <t>3.29</t>
  </si>
  <si>
    <t>3.49</t>
  </si>
  <si>
    <t>3.59</t>
  </si>
  <si>
    <t>3.69</t>
  </si>
  <si>
    <t>3.79</t>
  </si>
  <si>
    <t>3.90</t>
  </si>
  <si>
    <t>4.10</t>
  </si>
  <si>
    <t>4.20</t>
  </si>
  <si>
    <t>4.30</t>
  </si>
  <si>
    <t>4.40</t>
  </si>
  <si>
    <t>4.50</t>
  </si>
  <si>
    <t>4.60</t>
  </si>
  <si>
    <t>1.7</t>
  </si>
  <si>
    <t>1.63</t>
  </si>
  <si>
    <t>1.73</t>
  </si>
  <si>
    <t>1.93</t>
  </si>
  <si>
    <t>2.02</t>
  </si>
  <si>
    <t>2.24</t>
  </si>
  <si>
    <t>2.34</t>
  </si>
  <si>
    <t>2.52</t>
  </si>
  <si>
    <t>2.73</t>
  </si>
  <si>
    <t>2.83</t>
  </si>
  <si>
    <t>3.12</t>
  </si>
  <si>
    <t>3.22</t>
  </si>
  <si>
    <t>3.32</t>
  </si>
  <si>
    <t>3.62</t>
  </si>
  <si>
    <t>3.72</t>
  </si>
  <si>
    <t>3.92</t>
  </si>
  <si>
    <t>4.01</t>
  </si>
  <si>
    <t>4.21</t>
  </si>
  <si>
    <t>4.31</t>
  </si>
  <si>
    <t>4.41</t>
  </si>
  <si>
    <t>4.51</t>
  </si>
  <si>
    <t>2.2</t>
  </si>
  <si>
    <t>1.60</t>
  </si>
  <si>
    <t>1.79</t>
  </si>
  <si>
    <t>1.98</t>
  </si>
  <si>
    <t>2.09</t>
  </si>
  <si>
    <t>2.19</t>
  </si>
  <si>
    <t>2.29</t>
  </si>
  <si>
    <t>2.47</t>
  </si>
  <si>
    <t>2.57</t>
  </si>
  <si>
    <t>2.67</t>
  </si>
  <si>
    <t>2.77</t>
  </si>
  <si>
    <t>3.05</t>
  </si>
  <si>
    <t>3.34</t>
  </si>
  <si>
    <t>3.43</t>
  </si>
  <si>
    <t>3.53</t>
  </si>
  <si>
    <t>2.8</t>
  </si>
  <si>
    <t>1.65</t>
  </si>
  <si>
    <t>1.74</t>
  </si>
  <si>
    <t>1.84</t>
  </si>
  <si>
    <t>1.94</t>
  </si>
  <si>
    <t>2.62</t>
  </si>
  <si>
    <t>2.71</t>
  </si>
  <si>
    <t>3.18</t>
  </si>
  <si>
    <t>3.27</t>
  </si>
  <si>
    <t>3.37</t>
  </si>
  <si>
    <t>3.65</t>
  </si>
  <si>
    <t>3.75</t>
  </si>
  <si>
    <t>4.13</t>
  </si>
  <si>
    <t>4.32</t>
  </si>
  <si>
    <t>3.3</t>
  </si>
  <si>
    <t>1.52</t>
  </si>
  <si>
    <t>1.61</t>
  </si>
  <si>
    <t>1.80</t>
  </si>
  <si>
    <t>2.66</t>
  </si>
  <si>
    <t>2.75</t>
  </si>
  <si>
    <t>2.85</t>
  </si>
  <si>
    <t>2.94</t>
  </si>
  <si>
    <t>3.03</t>
  </si>
  <si>
    <t>3.30</t>
  </si>
  <si>
    <t>3.40</t>
  </si>
  <si>
    <t>3.68</t>
  </si>
  <si>
    <t>3.77</t>
  </si>
  <si>
    <t>3.96</t>
  </si>
  <si>
    <t>4.06</t>
  </si>
  <si>
    <t>4.24</t>
  </si>
  <si>
    <t>3.9</t>
  </si>
  <si>
    <t>1.49</t>
  </si>
  <si>
    <t>1.58</t>
  </si>
  <si>
    <t>1.67</t>
  </si>
  <si>
    <t>1.77</t>
  </si>
  <si>
    <t>1.96</t>
  </si>
  <si>
    <t>2.25</t>
  </si>
  <si>
    <t>2.61</t>
  </si>
  <si>
    <t>2.89</t>
  </si>
  <si>
    <t>2.98</t>
  </si>
  <si>
    <t>3.16</t>
  </si>
  <si>
    <t>3.44</t>
  </si>
  <si>
    <t>3.81</t>
  </si>
  <si>
    <t>3.99</t>
  </si>
  <si>
    <t>4.08</t>
  </si>
  <si>
    <t>4.4</t>
  </si>
  <si>
    <t>1.47</t>
  </si>
  <si>
    <t>1.56</t>
  </si>
  <si>
    <t>2.30</t>
  </si>
  <si>
    <t>2.39</t>
  </si>
  <si>
    <t>2.56</t>
  </si>
  <si>
    <t>3.01</t>
  </si>
  <si>
    <t>3.10</t>
  </si>
  <si>
    <t>3.55</t>
  </si>
  <si>
    <t>3.64</t>
  </si>
  <si>
    <t>3.91</t>
  </si>
  <si>
    <t>5.0</t>
  </si>
  <si>
    <t>1.43</t>
  </si>
  <si>
    <t>1.70</t>
  </si>
  <si>
    <t>2.16</t>
  </si>
  <si>
    <t>2.88</t>
  </si>
  <si>
    <t>3.14</t>
  </si>
  <si>
    <t>3.23</t>
  </si>
  <si>
    <t>3.41</t>
  </si>
  <si>
    <t>3.86</t>
  </si>
  <si>
    <t>3.95</t>
  </si>
  <si>
    <t>5.6</t>
  </si>
  <si>
    <t>1.39</t>
  </si>
  <si>
    <t>1.57</t>
  </si>
  <si>
    <t>1.66</t>
  </si>
  <si>
    <t>2.12</t>
  </si>
  <si>
    <t>2.21</t>
  </si>
  <si>
    <t>2.91</t>
  </si>
  <si>
    <t>3.26</t>
  </si>
  <si>
    <t>3.70</t>
  </si>
  <si>
    <t>3.88</t>
  </si>
  <si>
    <t>6.1</t>
  </si>
  <si>
    <t>1.37</t>
  </si>
  <si>
    <t>1.46</t>
  </si>
  <si>
    <t>1.54</t>
  </si>
  <si>
    <t>1.72</t>
  </si>
  <si>
    <t>1.99</t>
  </si>
  <si>
    <t>2.08</t>
  </si>
  <si>
    <t>2.17</t>
  </si>
  <si>
    <t>2.26</t>
  </si>
  <si>
    <t>2.78</t>
  </si>
  <si>
    <t>2.95</t>
  </si>
  <si>
    <t>3.04</t>
  </si>
  <si>
    <t>3.47</t>
  </si>
  <si>
    <t>3.74</t>
  </si>
  <si>
    <t>6.7</t>
  </si>
  <si>
    <t>1.35</t>
  </si>
  <si>
    <t>1.87</t>
  </si>
  <si>
    <t>2.13</t>
  </si>
  <si>
    <t>2.22</t>
  </si>
  <si>
    <t>2.64</t>
  </si>
  <si>
    <t>2.81</t>
  </si>
  <si>
    <t>2.99</t>
  </si>
  <si>
    <t>3.33</t>
  </si>
  <si>
    <t>3.58</t>
  </si>
  <si>
    <t>7.2</t>
  </si>
  <si>
    <t>1.32</t>
  </si>
  <si>
    <t>2.51</t>
  </si>
  <si>
    <t>3.36</t>
  </si>
  <si>
    <t>3.45</t>
  </si>
  <si>
    <t>7.8</t>
  </si>
  <si>
    <t>1.28</t>
  </si>
  <si>
    <t>1.45</t>
  </si>
  <si>
    <t>2.55</t>
  </si>
  <si>
    <t>2.72</t>
  </si>
  <si>
    <t>3.48</t>
  </si>
  <si>
    <t>8.3</t>
  </si>
  <si>
    <t>1.26</t>
  </si>
  <si>
    <t>1.42</t>
  </si>
  <si>
    <t>1.51</t>
  </si>
  <si>
    <t>1.59</t>
  </si>
  <si>
    <t>2.50</t>
  </si>
  <si>
    <t>3.51</t>
  </si>
  <si>
    <t>8.9</t>
  </si>
  <si>
    <t>1.23</t>
  </si>
  <si>
    <t>1.31</t>
  </si>
  <si>
    <t>1.89</t>
  </si>
  <si>
    <t>2.46</t>
  </si>
  <si>
    <t>3.38</t>
  </si>
  <si>
    <t>3.54</t>
  </si>
  <si>
    <t>9.4</t>
  </si>
  <si>
    <t>1.21</t>
  </si>
  <si>
    <t>1.29</t>
  </si>
  <si>
    <t>1.53</t>
  </si>
  <si>
    <t>10.0</t>
  </si>
  <si>
    <t>1.18</t>
  </si>
  <si>
    <t>1.50</t>
  </si>
  <si>
    <t>10.6</t>
  </si>
  <si>
    <t>1.64</t>
  </si>
  <si>
    <t>2.49</t>
  </si>
  <si>
    <t>2.97</t>
  </si>
  <si>
    <t>11.1</t>
  </si>
  <si>
    <t>1.16</t>
  </si>
  <si>
    <t>2.45</t>
  </si>
  <si>
    <t>2.68</t>
  </si>
  <si>
    <t>2.92</t>
  </si>
  <si>
    <t>11.7</t>
  </si>
  <si>
    <t>1.14</t>
  </si>
  <si>
    <t>1.36</t>
  </si>
  <si>
    <t>1.44</t>
  </si>
  <si>
    <t>2.41</t>
  </si>
  <si>
    <t>12.2</t>
  </si>
  <si>
    <t>1.12</t>
  </si>
  <si>
    <t>1.19</t>
  </si>
  <si>
    <t>2.07</t>
  </si>
  <si>
    <t>2.37</t>
  </si>
  <si>
    <t>12.8</t>
  </si>
  <si>
    <t>1.10</t>
  </si>
  <si>
    <t>1.17</t>
  </si>
  <si>
    <t>1.24</t>
  </si>
  <si>
    <t>2.40</t>
  </si>
  <si>
    <t>13.3</t>
  </si>
  <si>
    <t>1.07</t>
  </si>
  <si>
    <t>1.15</t>
  </si>
  <si>
    <t>1.22</t>
  </si>
  <si>
    <t>13.9</t>
  </si>
  <si>
    <t>1.05</t>
  </si>
  <si>
    <t>1.33</t>
  </si>
  <si>
    <t>1.40</t>
  </si>
  <si>
    <t>2.32</t>
  </si>
  <si>
    <t>2.87</t>
  </si>
  <si>
    <t>3.08</t>
  </si>
  <si>
    <t>14.4</t>
  </si>
  <si>
    <t>1.03</t>
  </si>
  <si>
    <t>1.30</t>
  </si>
  <si>
    <t>2.35</t>
  </si>
  <si>
    <t>15.0</t>
  </si>
  <si>
    <t>1.02</t>
  </si>
  <si>
    <t>1.09</t>
  </si>
  <si>
    <t>15.6</t>
  </si>
  <si>
    <t>1.01</t>
  </si>
  <si>
    <t>1.08</t>
  </si>
  <si>
    <t>16.1</t>
  </si>
  <si>
    <t>16.7</t>
  </si>
  <si>
    <t>0.96</t>
  </si>
  <si>
    <t>17.2</t>
  </si>
  <si>
    <t>0.93</t>
  </si>
  <si>
    <t>17.8</t>
  </si>
  <si>
    <t>0.91</t>
  </si>
  <si>
    <t>0.97</t>
  </si>
  <si>
    <t>18.3</t>
  </si>
  <si>
    <t>0.88</t>
  </si>
  <si>
    <t>0.94</t>
  </si>
  <si>
    <t>1.00</t>
  </si>
  <si>
    <t>1.11</t>
  </si>
  <si>
    <t>18.9</t>
  </si>
  <si>
    <t>1.25</t>
  </si>
  <si>
    <t>19.4</t>
  </si>
  <si>
    <t>0.83</t>
  </si>
  <si>
    <t>1.38</t>
  </si>
  <si>
    <t>2.44</t>
  </si>
  <si>
    <t>20.0</t>
  </si>
  <si>
    <t>0.80</t>
  </si>
  <si>
    <t>20.6</t>
  </si>
  <si>
    <t>0.98</t>
  </si>
  <si>
    <t>1.04</t>
  </si>
  <si>
    <t>21.1</t>
  </si>
  <si>
    <t>0.75</t>
  </si>
  <si>
    <t>0.90</t>
  </si>
  <si>
    <t>0.95</t>
  </si>
  <si>
    <r>
      <rPr>
        <sz val="14"/>
        <color rgb="FF000000"/>
        <rFont val="Times New Roman"/>
        <family val="1"/>
      </rPr>
      <t>Stouts e Porters (1,50 - 2,20 volumes de CO</t>
    </r>
    <r>
      <rPr>
        <vertAlign val="subscript"/>
        <sz val="14"/>
        <color rgb="FF000000"/>
        <rFont val="Times New Roman"/>
        <family val="1"/>
      </rPr>
      <t>2</t>
    </r>
    <r>
      <rPr>
        <sz val="14"/>
        <color rgb="FF000000"/>
        <rFont val="Times New Roman"/>
        <family val="1"/>
      </rPr>
      <t>)</t>
    </r>
  </si>
  <si>
    <r>
      <rPr>
        <sz val="14"/>
        <color rgb="FF000000"/>
        <rFont val="Times New Roman"/>
        <family val="1"/>
      </rPr>
      <t>Lagers, Ales, Ambers, a maioria das cervejas (2,20 - 2,60 volumes de CO</t>
    </r>
    <r>
      <rPr>
        <vertAlign val="subscript"/>
        <sz val="14"/>
        <color rgb="FF000000"/>
        <rFont val="Times New Roman"/>
        <family val="1"/>
      </rPr>
      <t>2</t>
    </r>
    <r>
      <rPr>
        <sz val="14"/>
        <color rgb="FF000000"/>
        <rFont val="Times New Roman"/>
        <family val="1"/>
      </rPr>
      <t>)</t>
    </r>
  </si>
  <si>
    <r>
      <rPr>
        <sz val="14"/>
        <color rgb="FF000000"/>
        <rFont val="Times New Roman"/>
        <family val="1"/>
      </rPr>
      <t>Ales bastante carbonatadas, Lambics, cervejas de trigo (2,60 - 4,00 volumes de CO</t>
    </r>
    <r>
      <rPr>
        <vertAlign val="subscript"/>
        <sz val="14"/>
        <color rgb="FF000000"/>
        <rFont val="Times New Roman"/>
        <family val="1"/>
      </rPr>
      <t>2</t>
    </r>
    <r>
      <rPr>
        <sz val="14"/>
        <color rgb="FF000000"/>
        <rFont val="Times New Roman"/>
        <family val="1"/>
      </rPr>
      <t>)</t>
    </r>
  </si>
  <si>
    <r>
      <rPr>
        <sz val="14"/>
        <color rgb="FF000000"/>
        <rFont val="Times New Roman"/>
        <family val="1"/>
      </rPr>
      <t>Muita carbonatação, exceto para algumas cervejas-especialidade (mais de 4,10 volumes de CO</t>
    </r>
    <r>
      <rPr>
        <vertAlign val="subscript"/>
        <sz val="14"/>
        <color rgb="FF000000"/>
        <rFont val="Times New Roman"/>
        <family val="1"/>
      </rPr>
      <t>2</t>
    </r>
    <r>
      <rPr>
        <sz val="14"/>
        <color rgb="FF000000"/>
        <rFont val="Times New Roman"/>
        <family val="1"/>
      </rPr>
      <t>)</t>
    </r>
  </si>
  <si>
    <r>
      <t>Pouca carbonatação (0 - 1,40 volumes de CO</t>
    </r>
    <r>
      <rPr>
        <vertAlign val="subscript"/>
        <sz val="14"/>
        <color rgb="FF000000"/>
        <rFont val="Times New Roman"/>
        <family val="1"/>
      </rPr>
      <t>2</t>
    </r>
    <r>
      <rPr>
        <sz val="14"/>
        <color rgb="FF00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</si>
</sst>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36"/>
      <color rgb="FF000000"/>
      <name val="Georgia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vertAlign val="superscript"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rgb="FF000000"/>
      <name val="Georgia"/>
      <family val="1"/>
    </font>
    <font>
      <vertAlign val="subscript"/>
      <sz val="14"/>
      <color rgb="FF000000"/>
      <name val="Times New Roman"/>
      <family val="1"/>
    </font>
    <font>
      <sz val="32"/>
      <name val="Calibri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BFE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500"/>
        <bgColor indexed="64"/>
      </patternFill>
    </fill>
    <fill>
      <patternFill patternType="solid">
        <fgColor rgb="FF99CCFE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/>
      <top/>
      <bottom/>
    </border>
    <border>
      <left/>
      <right/>
      <top/>
      <bottom style="medium"/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 diagonalDown="1">
      <left/>
      <right/>
      <top/>
      <bottom/>
      <diagonal style="medium">
        <color rgb="FF000000"/>
      </diagonal>
    </border>
    <border diagonalDown="1">
      <left/>
      <right style="medium">
        <color rgb="FF000000"/>
      </right>
      <top/>
      <bottom/>
      <diagonal style="medium">
        <color rgb="FF000000"/>
      </diagonal>
    </border>
    <border diagonalDown="1">
      <left/>
      <right/>
      <top/>
      <bottom style="medium">
        <color rgb="FF000000"/>
      </bottom>
      <diagonal style="medium">
        <color rgb="FF000000"/>
      </diagonal>
    </border>
    <border diagonalDown="1">
      <left/>
      <right style="medium">
        <color rgb="FF000000"/>
      </right>
      <top/>
      <bottom style="medium">
        <color rgb="FF000000"/>
      </bottom>
      <diagonal style="medium">
        <color rgb="FF000000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2" fontId="2" fillId="2" borderId="0" xfId="0" applyNumberFormat="1" applyFont="1" applyFill="1" applyBorder="1"/>
    <xf numFmtId="2" fontId="2" fillId="2" borderId="7" xfId="0" applyNumberFormat="1" applyFont="1" applyFill="1" applyBorder="1"/>
    <xf numFmtId="2" fontId="0" fillId="2" borderId="0" xfId="0" applyNumberFormat="1" applyFont="1" applyFill="1" applyBorder="1"/>
    <xf numFmtId="0" fontId="0" fillId="2" borderId="1" xfId="0" applyFont="1" applyFill="1" applyBorder="1"/>
    <xf numFmtId="0" fontId="0" fillId="2" borderId="8" xfId="0" applyFont="1" applyFill="1" applyBorder="1"/>
    <xf numFmtId="0" fontId="0" fillId="2" borderId="3" xfId="0" applyFont="1" applyFill="1" applyBorder="1"/>
    <xf numFmtId="0" fontId="0" fillId="2" borderId="5" xfId="0" applyFont="1" applyFill="1" applyBorder="1"/>
    <xf numFmtId="0" fontId="0" fillId="2" borderId="9" xfId="0" applyFont="1" applyFill="1" applyBorder="1"/>
    <xf numFmtId="0" fontId="0" fillId="2" borderId="0" xfId="0" applyFont="1" applyFill="1" applyBorder="1" applyAlignment="1">
      <alignment/>
    </xf>
    <xf numFmtId="0" fontId="2" fillId="2" borderId="10" xfId="0" applyFont="1" applyFill="1" applyBorder="1"/>
    <xf numFmtId="0" fontId="2" fillId="2" borderId="11" xfId="0" applyFont="1" applyFill="1" applyBorder="1"/>
    <xf numFmtId="2" fontId="2" fillId="2" borderId="11" xfId="0" applyNumberFormat="1" applyFont="1" applyFill="1" applyBorder="1"/>
    <xf numFmtId="0" fontId="2" fillId="2" borderId="7" xfId="0" applyFont="1" applyFill="1" applyBorder="1"/>
    <xf numFmtId="0" fontId="4" fillId="2" borderId="8" xfId="0" applyFont="1" applyFill="1" applyBorder="1"/>
    <xf numFmtId="0" fontId="0" fillId="2" borderId="2" xfId="0" applyFont="1" applyFill="1" applyBorder="1"/>
    <xf numFmtId="0" fontId="4" fillId="2" borderId="9" xfId="0" applyFont="1" applyFill="1" applyBorder="1"/>
    <xf numFmtId="0" fontId="0" fillId="2" borderId="6" xfId="0" applyFont="1" applyFill="1" applyBorder="1"/>
    <xf numFmtId="2" fontId="0" fillId="2" borderId="8" xfId="0" applyNumberFormat="1" applyFont="1" applyFill="1" applyBorder="1"/>
    <xf numFmtId="0" fontId="0" fillId="2" borderId="4" xfId="0" applyFont="1" applyFill="1" applyBorder="1"/>
    <xf numFmtId="2" fontId="0" fillId="2" borderId="9" xfId="0" applyNumberFormat="1" applyFont="1" applyFill="1" applyBorder="1"/>
    <xf numFmtId="164" fontId="3" fillId="2" borderId="0" xfId="0" applyNumberFormat="1" applyFont="1" applyFill="1" applyBorder="1"/>
    <xf numFmtId="2" fontId="0" fillId="2" borderId="8" xfId="0" applyNumberFormat="1" applyFont="1" applyFill="1" applyBorder="1" applyAlignment="1">
      <alignment/>
    </xf>
    <xf numFmtId="0" fontId="0" fillId="2" borderId="8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/>
    </xf>
    <xf numFmtId="0" fontId="0" fillId="2" borderId="9" xfId="0" applyFont="1" applyFill="1" applyBorder="1"/>
    <xf numFmtId="2" fontId="2" fillId="2" borderId="11" xfId="0" applyNumberFormat="1" applyFont="1" applyFill="1" applyBorder="1"/>
    <xf numFmtId="164" fontId="0" fillId="2" borderId="8" xfId="0" applyNumberFormat="1" applyFont="1" applyFill="1" applyBorder="1"/>
    <xf numFmtId="164" fontId="0" fillId="2" borderId="8" xfId="0" applyNumberFormat="1" applyFont="1" applyFill="1" applyBorder="1"/>
    <xf numFmtId="164" fontId="0" fillId="2" borderId="0" xfId="0" applyNumberFormat="1" applyFont="1" applyFill="1" applyBorder="1"/>
    <xf numFmtId="2" fontId="0" fillId="2" borderId="0" xfId="0" applyNumberFormat="1" applyFont="1" applyFill="1" applyBorder="1"/>
    <xf numFmtId="2" fontId="0" fillId="2" borderId="9" xfId="0" applyNumberFormat="1" applyFont="1" applyFill="1" applyBorder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2" fillId="2" borderId="1" xfId="0" applyFont="1" applyFill="1" applyBorder="1"/>
    <xf numFmtId="0" fontId="3" fillId="2" borderId="8" xfId="0" applyFont="1" applyFill="1" applyBorder="1"/>
    <xf numFmtId="2" fontId="3" fillId="2" borderId="8" xfId="0" applyNumberFormat="1" applyFont="1" applyFill="1" applyBorder="1"/>
    <xf numFmtId="0" fontId="3" fillId="2" borderId="2" xfId="0" applyFont="1" applyFill="1" applyBorder="1"/>
    <xf numFmtId="0" fontId="3" fillId="2" borderId="5" xfId="0" applyFont="1" applyFill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2" borderId="6" xfId="0" applyFont="1" applyFill="1" applyBorder="1"/>
    <xf numFmtId="2" fontId="5" fillId="2" borderId="0" xfId="0" applyNumberFormat="1" applyFont="1" applyFill="1" applyBorder="1"/>
    <xf numFmtId="0" fontId="6" fillId="2" borderId="5" xfId="0" applyFont="1" applyFill="1" applyBorder="1"/>
    <xf numFmtId="0" fontId="6" fillId="2" borderId="9" xfId="0" applyFont="1" applyFill="1" applyBorder="1"/>
    <xf numFmtId="0" fontId="0" fillId="4" borderId="0" xfId="0" applyFont="1" applyFill="1" applyAlignment="1">
      <alignment/>
    </xf>
    <xf numFmtId="0" fontId="3" fillId="2" borderId="12" xfId="0" applyFont="1" applyFill="1" applyBorder="1"/>
    <xf numFmtId="0" fontId="0" fillId="2" borderId="12" xfId="0" applyFont="1" applyFill="1" applyBorder="1"/>
    <xf numFmtId="0" fontId="3" fillId="4" borderId="12" xfId="0" applyFont="1" applyFill="1" applyBorder="1" applyAlignment="1">
      <alignment/>
    </xf>
    <xf numFmtId="2" fontId="0" fillId="5" borderId="8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0" fillId="2" borderId="13" xfId="0" applyFont="1" applyFill="1" applyBorder="1"/>
    <xf numFmtId="2" fontId="2" fillId="2" borderId="13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3" fillId="2" borderId="0" xfId="0" applyFont="1" applyFill="1" applyBorder="1"/>
    <xf numFmtId="0" fontId="7" fillId="0" borderId="11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vertical="center" wrapText="1"/>
    </xf>
    <xf numFmtId="0" fontId="12" fillId="6" borderId="6" xfId="0" applyFont="1" applyFill="1" applyBorder="1" applyAlignment="1">
      <alignment vertical="center" wrapText="1"/>
    </xf>
    <xf numFmtId="0" fontId="12" fillId="7" borderId="6" xfId="0" applyFont="1" applyFill="1" applyBorder="1" applyAlignment="1">
      <alignment vertical="center" wrapText="1"/>
    </xf>
    <xf numFmtId="0" fontId="12" fillId="8" borderId="6" xfId="0" applyFont="1" applyFill="1" applyBorder="1" applyAlignment="1">
      <alignment vertical="center" wrapText="1"/>
    </xf>
    <xf numFmtId="0" fontId="12" fillId="9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10" borderId="6" xfId="0" applyFont="1" applyFill="1" applyBorder="1" applyAlignment="1">
      <alignment vertical="center" wrapText="1"/>
    </xf>
    <xf numFmtId="0" fontId="13" fillId="8" borderId="6" xfId="0" applyFont="1" applyFill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12" fillId="10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7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vertical="center" wrapText="1"/>
    </xf>
    <xf numFmtId="0" fontId="12" fillId="9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561975</xdr:colOff>
      <xdr:row>1</xdr:row>
      <xdr:rowOff>190500</xdr:rowOff>
    </xdr:from>
    <xdr:ext cx="628650" cy="266700"/>
    <xdr:sp macro="" textlink="">
      <xdr:nvSpPr>
        <xdr:cNvPr id="9" name="CaixaDeTexto 8"/>
        <xdr:cNvSpPr txBox="1"/>
      </xdr:nvSpPr>
      <xdr:spPr>
        <a:xfrm>
          <a:off x="561975" y="771525"/>
          <a:ext cx="6286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Pressão</a:t>
          </a:r>
        </a:p>
      </xdr:txBody>
    </xdr:sp>
    <xdr:clientData/>
  </xdr:oneCellAnchor>
  <xdr:oneCellAnchor>
    <xdr:from>
      <xdr:col>0</xdr:col>
      <xdr:colOff>0</xdr:colOff>
      <xdr:row>2</xdr:row>
      <xdr:rowOff>238125</xdr:rowOff>
    </xdr:from>
    <xdr:ext cx="933450" cy="266700"/>
    <xdr:sp macro="" textlink="">
      <xdr:nvSpPr>
        <xdr:cNvPr id="10" name="CaixaDeTexto 9"/>
        <xdr:cNvSpPr txBox="1"/>
      </xdr:nvSpPr>
      <xdr:spPr>
        <a:xfrm>
          <a:off x="0" y="1114425"/>
          <a:ext cx="933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pt-BR" sz="1100"/>
            <a:t>Temperatura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180975</xdr:rowOff>
    </xdr:from>
    <xdr:to>
      <xdr:col>10</xdr:col>
      <xdr:colOff>419100</xdr:colOff>
      <xdr:row>20</xdr:row>
      <xdr:rowOff>152400</xdr:rowOff>
    </xdr:to>
    <xdr:pic>
      <xdr:nvPicPr>
        <xdr:cNvPr id="26" name="Imagem 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8" t="3912" r="32502" b="11715"/>
        <a:stretch>
          <a:fillRect/>
        </a:stretch>
      </xdr:blipFill>
      <xdr:spPr>
        <a:xfrm>
          <a:off x="4762500" y="180975"/>
          <a:ext cx="2476500" cy="3848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31</xdr:row>
      <xdr:rowOff>57150</xdr:rowOff>
    </xdr:from>
    <xdr:ext cx="2095500" cy="847725"/>
    <xdr:sp macro="" textlink="">
      <xdr:nvSpPr>
        <xdr:cNvPr id="36" name="Shape 36"/>
        <xdr:cNvSpPr txBox="1"/>
      </xdr:nvSpPr>
      <xdr:spPr>
        <a:xfrm>
          <a:off x="12849225" y="6086475"/>
          <a:ext cx="2095500" cy="8477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3200"/>
        </a:p>
      </xdr:txBody>
    </xdr:sp>
    <xdr:clientData/>
  </xdr:oneCellAnchor>
  <xdr:twoCellAnchor editAs="oneCell">
    <xdr:from>
      <xdr:col>6</xdr:col>
      <xdr:colOff>495300</xdr:colOff>
      <xdr:row>0</xdr:row>
      <xdr:rowOff>123825</xdr:rowOff>
    </xdr:from>
    <xdr:to>
      <xdr:col>10</xdr:col>
      <xdr:colOff>514350</xdr:colOff>
      <xdr:row>20</xdr:row>
      <xdr:rowOff>161925</xdr:rowOff>
    </xdr:to>
    <xdr:pic>
      <xdr:nvPicPr>
        <xdr:cNvPr id="39" name="Imagem 3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8" t="3912" r="32502" b="11715"/>
        <a:stretch>
          <a:fillRect/>
        </a:stretch>
      </xdr:blipFill>
      <xdr:spPr>
        <a:xfrm>
          <a:off x="4619625" y="123825"/>
          <a:ext cx="2457450" cy="3867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695325</xdr:colOff>
      <xdr:row>31</xdr:row>
      <xdr:rowOff>57150</xdr:rowOff>
    </xdr:from>
    <xdr:ext cx="2095500" cy="847725"/>
    <xdr:sp macro="" textlink="">
      <xdr:nvSpPr>
        <xdr:cNvPr id="39" name="Shape 39"/>
        <xdr:cNvSpPr txBox="1"/>
      </xdr:nvSpPr>
      <xdr:spPr>
        <a:xfrm>
          <a:off x="5534025" y="6076950"/>
          <a:ext cx="2095500" cy="8477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3200"/>
        </a:p>
      </xdr:txBody>
    </xdr:sp>
    <xdr:clientData/>
  </xdr:oneCellAnchor>
  <xdr:oneCellAnchor>
    <xdr:from>
      <xdr:col>0</xdr:col>
      <xdr:colOff>685800</xdr:colOff>
      <xdr:row>25</xdr:row>
      <xdr:rowOff>66675</xdr:rowOff>
    </xdr:from>
    <xdr:ext cx="6619875" cy="287655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886325"/>
          <a:ext cx="6619875" cy="2876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FA192-2F69-4E80-9E29-13EBC3FBEEA9}">
  <dimension ref="A1:AF50"/>
  <sheetViews>
    <sheetView tabSelected="1" zoomScale="70" zoomScaleNormal="70" workbookViewId="0" topLeftCell="A1">
      <selection activeCell="D55" sqref="D55"/>
    </sheetView>
  </sheetViews>
  <sheetFormatPr defaultColWidth="9.140625" defaultRowHeight="15"/>
  <cols>
    <col min="1" max="1" width="9.140625" style="0" customWidth="1"/>
  </cols>
  <sheetData>
    <row r="1" ht="45.75" thickBot="1">
      <c r="C1" s="92" t="s">
        <v>58</v>
      </c>
    </row>
    <row r="2" spans="1:32" ht="23.25" customHeight="1" thickBot="1">
      <c r="A2" s="93"/>
      <c r="B2" s="94"/>
      <c r="C2" s="69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69"/>
      <c r="P2" s="82" t="s">
        <v>59</v>
      </c>
      <c r="Q2" s="82"/>
      <c r="R2" s="82"/>
      <c r="S2" s="82"/>
      <c r="T2" s="69"/>
      <c r="U2" s="69"/>
      <c r="V2" s="69"/>
      <c r="W2" s="69"/>
      <c r="X2" s="69"/>
      <c r="Y2" s="69"/>
      <c r="Z2" s="69"/>
      <c r="AA2" s="69"/>
      <c r="AB2" s="69"/>
      <c r="AC2" s="69"/>
      <c r="AD2" s="81"/>
      <c r="AE2" s="81"/>
      <c r="AF2" s="83"/>
    </row>
    <row r="3" spans="1:32" ht="21" thickBot="1">
      <c r="A3" s="93"/>
      <c r="B3" s="94"/>
      <c r="C3" s="70">
        <v>1</v>
      </c>
      <c r="D3" s="70">
        <v>2</v>
      </c>
      <c r="E3" s="70">
        <v>3</v>
      </c>
      <c r="F3" s="70">
        <v>4</v>
      </c>
      <c r="G3" s="70">
        <v>5</v>
      </c>
      <c r="H3" s="70">
        <v>6</v>
      </c>
      <c r="I3" s="70">
        <v>7</v>
      </c>
      <c r="J3" s="70">
        <v>8</v>
      </c>
      <c r="K3" s="70">
        <v>9</v>
      </c>
      <c r="L3" s="71">
        <v>10</v>
      </c>
      <c r="M3" s="71">
        <v>11</v>
      </c>
      <c r="N3" s="71">
        <v>12</v>
      </c>
      <c r="O3" s="71">
        <v>13</v>
      </c>
      <c r="P3" s="71">
        <v>14</v>
      </c>
      <c r="Q3" s="71">
        <v>15</v>
      </c>
      <c r="R3" s="71">
        <v>16</v>
      </c>
      <c r="S3" s="71">
        <v>17</v>
      </c>
      <c r="T3" s="71">
        <v>18</v>
      </c>
      <c r="U3" s="71">
        <v>19</v>
      </c>
      <c r="V3" s="71">
        <v>20</v>
      </c>
      <c r="W3" s="71">
        <v>21</v>
      </c>
      <c r="X3" s="71">
        <v>22</v>
      </c>
      <c r="Y3" s="71">
        <v>23</v>
      </c>
      <c r="Z3" s="71">
        <v>24</v>
      </c>
      <c r="AA3" s="71">
        <v>25</v>
      </c>
      <c r="AB3" s="71">
        <v>26</v>
      </c>
      <c r="AC3" s="71">
        <v>27</v>
      </c>
      <c r="AD3" s="71">
        <v>28</v>
      </c>
      <c r="AE3" s="71">
        <v>29</v>
      </c>
      <c r="AF3" s="71">
        <v>30</v>
      </c>
    </row>
    <row r="4" spans="1:32" ht="21" thickBot="1">
      <c r="A4" s="95"/>
      <c r="B4" s="96"/>
      <c r="C4" s="72" t="s">
        <v>60</v>
      </c>
      <c r="D4" s="72" t="s">
        <v>61</v>
      </c>
      <c r="E4" s="72" t="s">
        <v>62</v>
      </c>
      <c r="F4" s="72" t="s">
        <v>63</v>
      </c>
      <c r="G4" s="72" t="s">
        <v>64</v>
      </c>
      <c r="H4" s="72" t="s">
        <v>65</v>
      </c>
      <c r="I4" s="72" t="s">
        <v>66</v>
      </c>
      <c r="J4" s="72" t="s">
        <v>67</v>
      </c>
      <c r="K4" s="72" t="s">
        <v>68</v>
      </c>
      <c r="L4" s="72" t="s">
        <v>69</v>
      </c>
      <c r="M4" s="72" t="s">
        <v>70</v>
      </c>
      <c r="N4" s="72" t="s">
        <v>71</v>
      </c>
      <c r="O4" s="72" t="s">
        <v>72</v>
      </c>
      <c r="P4" s="72" t="s">
        <v>73</v>
      </c>
      <c r="Q4" s="72" t="s">
        <v>74</v>
      </c>
      <c r="R4" s="72" t="s">
        <v>75</v>
      </c>
      <c r="S4" s="72" t="s">
        <v>76</v>
      </c>
      <c r="T4" s="72" t="s">
        <v>77</v>
      </c>
      <c r="U4" s="72" t="s">
        <v>78</v>
      </c>
      <c r="V4" s="72" t="s">
        <v>79</v>
      </c>
      <c r="W4" s="72" t="s">
        <v>80</v>
      </c>
      <c r="X4" s="72" t="s">
        <v>81</v>
      </c>
      <c r="Y4" s="72" t="s">
        <v>82</v>
      </c>
      <c r="Z4" s="72" t="s">
        <v>83</v>
      </c>
      <c r="AA4" s="72" t="s">
        <v>84</v>
      </c>
      <c r="AB4" s="72" t="s">
        <v>85</v>
      </c>
      <c r="AC4" s="72" t="s">
        <v>86</v>
      </c>
      <c r="AD4" s="72" t="s">
        <v>87</v>
      </c>
      <c r="AE4" s="72" t="s">
        <v>88</v>
      </c>
      <c r="AF4" s="72" t="s">
        <v>89</v>
      </c>
    </row>
    <row r="5" spans="1:32" ht="21" thickBot="1">
      <c r="A5" s="85" t="s">
        <v>57</v>
      </c>
      <c r="B5" s="72" t="s">
        <v>90</v>
      </c>
      <c r="C5" s="73" t="s">
        <v>91</v>
      </c>
      <c r="D5" s="73" t="s">
        <v>92</v>
      </c>
      <c r="E5" s="73" t="s">
        <v>93</v>
      </c>
      <c r="F5" s="73" t="s">
        <v>94</v>
      </c>
      <c r="G5" s="74" t="s">
        <v>95</v>
      </c>
      <c r="H5" s="74" t="s">
        <v>96</v>
      </c>
      <c r="I5" s="74" t="s">
        <v>97</v>
      </c>
      <c r="J5" s="74" t="s">
        <v>98</v>
      </c>
      <c r="K5" s="75" t="s">
        <v>99</v>
      </c>
      <c r="L5" s="75" t="s">
        <v>100</v>
      </c>
      <c r="M5" s="75" t="s">
        <v>101</v>
      </c>
      <c r="N5" s="75" t="s">
        <v>102</v>
      </c>
      <c r="O5" s="75" t="s">
        <v>103</v>
      </c>
      <c r="P5" s="75" t="s">
        <v>104</v>
      </c>
      <c r="Q5" s="75" t="s">
        <v>105</v>
      </c>
      <c r="R5" s="75" t="s">
        <v>106</v>
      </c>
      <c r="S5" s="75" t="s">
        <v>107</v>
      </c>
      <c r="T5" s="75" t="s">
        <v>108</v>
      </c>
      <c r="U5" s="75" t="s">
        <v>109</v>
      </c>
      <c r="V5" s="75" t="s">
        <v>110</v>
      </c>
      <c r="W5" s="75" t="s">
        <v>111</v>
      </c>
      <c r="X5" s="76" t="s">
        <v>112</v>
      </c>
      <c r="Y5" s="76" t="s">
        <v>113</v>
      </c>
      <c r="Z5" s="76" t="s">
        <v>114</v>
      </c>
      <c r="AA5" s="76" t="s">
        <v>115</v>
      </c>
      <c r="AB5" s="76" t="s">
        <v>116</v>
      </c>
      <c r="AC5" s="76" t="s">
        <v>117</v>
      </c>
      <c r="AD5" s="76" t="s">
        <v>118</v>
      </c>
      <c r="AE5" s="76" t="s">
        <v>119</v>
      </c>
      <c r="AF5" s="76" t="s">
        <v>120</v>
      </c>
    </row>
    <row r="6" spans="1:32" ht="21" thickBot="1">
      <c r="A6" s="84"/>
      <c r="B6" s="72" t="s">
        <v>121</v>
      </c>
      <c r="C6" s="73" t="s">
        <v>122</v>
      </c>
      <c r="D6" s="73" t="s">
        <v>123</v>
      </c>
      <c r="E6" s="73" t="s">
        <v>124</v>
      </c>
      <c r="F6" s="73" t="s">
        <v>125</v>
      </c>
      <c r="G6" s="74" t="s">
        <v>126</v>
      </c>
      <c r="H6" s="74" t="s">
        <v>127</v>
      </c>
      <c r="I6" s="74" t="s">
        <v>128</v>
      </c>
      <c r="J6" s="74" t="s">
        <v>129</v>
      </c>
      <c r="K6" s="75" t="s">
        <v>130</v>
      </c>
      <c r="L6" s="75" t="s">
        <v>131</v>
      </c>
      <c r="M6" s="75" t="s">
        <v>132</v>
      </c>
      <c r="N6" s="75" t="s">
        <v>133</v>
      </c>
      <c r="O6" s="75" t="s">
        <v>134</v>
      </c>
      <c r="P6" s="75" t="s">
        <v>135</v>
      </c>
      <c r="Q6" s="75" t="s">
        <v>136</v>
      </c>
      <c r="R6" s="75" t="s">
        <v>137</v>
      </c>
      <c r="S6" s="75" t="s">
        <v>138</v>
      </c>
      <c r="T6" s="75" t="s">
        <v>139</v>
      </c>
      <c r="U6" s="75" t="s">
        <v>140</v>
      </c>
      <c r="V6" s="75" t="s">
        <v>141</v>
      </c>
      <c r="W6" s="75" t="s">
        <v>142</v>
      </c>
      <c r="X6" s="77" t="s">
        <v>143</v>
      </c>
      <c r="Y6" s="76" t="s">
        <v>144</v>
      </c>
      <c r="Z6" s="76" t="s">
        <v>145</v>
      </c>
      <c r="AA6" s="76" t="s">
        <v>146</v>
      </c>
      <c r="AB6" s="76" t="s">
        <v>147</v>
      </c>
      <c r="AC6" s="76" t="s">
        <v>148</v>
      </c>
      <c r="AD6" s="76" t="s">
        <v>149</v>
      </c>
      <c r="AE6" s="76" t="s">
        <v>150</v>
      </c>
      <c r="AF6" s="76" t="s">
        <v>151</v>
      </c>
    </row>
    <row r="7" spans="1:32" ht="21" thickBot="1">
      <c r="A7" s="84"/>
      <c r="B7" s="72" t="s">
        <v>152</v>
      </c>
      <c r="C7" s="73" t="s">
        <v>153</v>
      </c>
      <c r="D7" s="73" t="s">
        <v>154</v>
      </c>
      <c r="E7" s="73" t="s">
        <v>155</v>
      </c>
      <c r="F7" s="73" t="s">
        <v>156</v>
      </c>
      <c r="G7" s="73" t="s">
        <v>157</v>
      </c>
      <c r="H7" s="74" t="s">
        <v>158</v>
      </c>
      <c r="I7" s="74" t="s">
        <v>159</v>
      </c>
      <c r="J7" s="74" t="s">
        <v>97</v>
      </c>
      <c r="K7" s="74" t="s">
        <v>160</v>
      </c>
      <c r="L7" s="75" t="s">
        <v>99</v>
      </c>
      <c r="M7" s="75" t="s">
        <v>161</v>
      </c>
      <c r="N7" s="75" t="s">
        <v>162</v>
      </c>
      <c r="O7" s="75" t="s">
        <v>163</v>
      </c>
      <c r="P7" s="75" t="s">
        <v>164</v>
      </c>
      <c r="Q7" s="75" t="s">
        <v>165</v>
      </c>
      <c r="R7" s="75" t="s">
        <v>166</v>
      </c>
      <c r="S7" s="75" t="s">
        <v>167</v>
      </c>
      <c r="T7" s="75" t="s">
        <v>168</v>
      </c>
      <c r="U7" s="75" t="s">
        <v>169</v>
      </c>
      <c r="V7" s="75" t="s">
        <v>170</v>
      </c>
      <c r="W7" s="75" t="s">
        <v>171</v>
      </c>
      <c r="X7" s="75" t="s">
        <v>172</v>
      </c>
      <c r="Y7" s="77" t="s">
        <v>173</v>
      </c>
      <c r="Z7" s="76" t="s">
        <v>174</v>
      </c>
      <c r="AA7" s="76" t="s">
        <v>145</v>
      </c>
      <c r="AB7" s="76" t="s">
        <v>175</v>
      </c>
      <c r="AC7" s="76" t="s">
        <v>147</v>
      </c>
      <c r="AD7" s="76" t="s">
        <v>148</v>
      </c>
      <c r="AE7" s="76" t="s">
        <v>176</v>
      </c>
      <c r="AF7" s="76" t="s">
        <v>118</v>
      </c>
    </row>
    <row r="8" spans="1:32" ht="21" thickBot="1">
      <c r="A8" s="84"/>
      <c r="B8" s="72" t="s">
        <v>177</v>
      </c>
      <c r="C8" s="73" t="s">
        <v>178</v>
      </c>
      <c r="D8" s="73" t="s">
        <v>179</v>
      </c>
      <c r="E8" s="73" t="s">
        <v>180</v>
      </c>
      <c r="F8" s="73" t="s">
        <v>181</v>
      </c>
      <c r="G8" s="73" t="s">
        <v>125</v>
      </c>
      <c r="H8" s="74" t="s">
        <v>95</v>
      </c>
      <c r="I8" s="74" t="s">
        <v>182</v>
      </c>
      <c r="J8" s="74" t="s">
        <v>183</v>
      </c>
      <c r="K8" s="74" t="s">
        <v>184</v>
      </c>
      <c r="L8" s="75" t="s">
        <v>185</v>
      </c>
      <c r="M8" s="75" t="s">
        <v>186</v>
      </c>
      <c r="N8" s="75" t="s">
        <v>187</v>
      </c>
      <c r="O8" s="75" t="s">
        <v>133</v>
      </c>
      <c r="P8" s="75" t="s">
        <v>188</v>
      </c>
      <c r="Q8" s="75" t="s">
        <v>189</v>
      </c>
      <c r="R8" s="75" t="s">
        <v>190</v>
      </c>
      <c r="S8" s="75" t="s">
        <v>105</v>
      </c>
      <c r="T8" s="75" t="s">
        <v>106</v>
      </c>
      <c r="U8" s="75" t="s">
        <v>191</v>
      </c>
      <c r="V8" s="75" t="s">
        <v>192</v>
      </c>
      <c r="W8" s="75" t="s">
        <v>193</v>
      </c>
      <c r="X8" s="75" t="s">
        <v>194</v>
      </c>
      <c r="Y8" s="75" t="s">
        <v>195</v>
      </c>
      <c r="Z8" s="77" t="s">
        <v>196</v>
      </c>
      <c r="AA8" s="76" t="s">
        <v>197</v>
      </c>
      <c r="AB8" s="76" t="s">
        <v>198</v>
      </c>
      <c r="AC8" s="76" t="s">
        <v>199</v>
      </c>
      <c r="AD8" s="76" t="s">
        <v>200</v>
      </c>
      <c r="AE8" s="76" t="s">
        <v>201</v>
      </c>
      <c r="AF8" s="76" t="s">
        <v>202</v>
      </c>
    </row>
    <row r="9" spans="1:32" ht="21" thickBot="1">
      <c r="A9" s="84"/>
      <c r="B9" s="72" t="s">
        <v>203</v>
      </c>
      <c r="C9" s="73" t="s">
        <v>204</v>
      </c>
      <c r="D9" s="73" t="s">
        <v>122</v>
      </c>
      <c r="E9" s="73" t="s">
        <v>205</v>
      </c>
      <c r="F9" s="73" t="s">
        <v>87</v>
      </c>
      <c r="G9" s="73" t="s">
        <v>206</v>
      </c>
      <c r="H9" s="73" t="s">
        <v>207</v>
      </c>
      <c r="I9" s="74" t="s">
        <v>208</v>
      </c>
      <c r="J9" s="74" t="s">
        <v>159</v>
      </c>
      <c r="K9" s="74" t="s">
        <v>97</v>
      </c>
      <c r="L9" s="74" t="s">
        <v>209</v>
      </c>
      <c r="M9" s="75" t="s">
        <v>210</v>
      </c>
      <c r="N9" s="75" t="s">
        <v>211</v>
      </c>
      <c r="O9" s="75" t="s">
        <v>162</v>
      </c>
      <c r="P9" s="75" t="s">
        <v>163</v>
      </c>
      <c r="Q9" s="75" t="s">
        <v>212</v>
      </c>
      <c r="R9" s="75" t="s">
        <v>213</v>
      </c>
      <c r="S9" s="75" t="s">
        <v>214</v>
      </c>
      <c r="T9" s="75" t="s">
        <v>137</v>
      </c>
      <c r="U9" s="75" t="s">
        <v>215</v>
      </c>
      <c r="V9" s="75" t="s">
        <v>216</v>
      </c>
      <c r="W9" s="75" t="s">
        <v>217</v>
      </c>
      <c r="X9" s="75" t="s">
        <v>218</v>
      </c>
      <c r="Y9" s="75" t="s">
        <v>219</v>
      </c>
      <c r="Z9" s="75" t="s">
        <v>111</v>
      </c>
      <c r="AA9" s="76" t="s">
        <v>220</v>
      </c>
      <c r="AB9" s="76" t="s">
        <v>221</v>
      </c>
      <c r="AC9" s="76" t="s">
        <v>222</v>
      </c>
      <c r="AD9" s="76" t="s">
        <v>223</v>
      </c>
      <c r="AE9" s="76" t="s">
        <v>224</v>
      </c>
      <c r="AF9" s="76" t="s">
        <v>225</v>
      </c>
    </row>
    <row r="10" spans="1:32" ht="21" thickBot="1">
      <c r="A10" s="84"/>
      <c r="B10" s="72" t="s">
        <v>226</v>
      </c>
      <c r="C10" s="73" t="s">
        <v>227</v>
      </c>
      <c r="D10" s="73" t="s">
        <v>228</v>
      </c>
      <c r="E10" s="73" t="s">
        <v>85</v>
      </c>
      <c r="F10" s="73" t="s">
        <v>229</v>
      </c>
      <c r="G10" s="73" t="s">
        <v>230</v>
      </c>
      <c r="H10" s="73" t="s">
        <v>94</v>
      </c>
      <c r="I10" s="74" t="s">
        <v>231</v>
      </c>
      <c r="J10" s="74" t="s">
        <v>232</v>
      </c>
      <c r="K10" s="74" t="s">
        <v>183</v>
      </c>
      <c r="L10" s="74" t="s">
        <v>233</v>
      </c>
      <c r="M10" s="75" t="s">
        <v>185</v>
      </c>
      <c r="N10" s="75" t="s">
        <v>234</v>
      </c>
      <c r="O10" s="75" t="s">
        <v>235</v>
      </c>
      <c r="P10" s="75" t="s">
        <v>101</v>
      </c>
      <c r="Q10" s="75" t="s">
        <v>102</v>
      </c>
      <c r="R10" s="75" t="s">
        <v>236</v>
      </c>
      <c r="S10" s="75" t="s">
        <v>237</v>
      </c>
      <c r="T10" s="75" t="s">
        <v>238</v>
      </c>
      <c r="U10" s="75" t="s">
        <v>167</v>
      </c>
      <c r="V10" s="75" t="s">
        <v>168</v>
      </c>
      <c r="W10" s="75" t="s">
        <v>239</v>
      </c>
      <c r="X10" s="75" t="s">
        <v>240</v>
      </c>
      <c r="Y10" s="75" t="s">
        <v>141</v>
      </c>
      <c r="Z10" s="75" t="s">
        <v>241</v>
      </c>
      <c r="AA10" s="77" t="s">
        <v>242</v>
      </c>
      <c r="AB10" s="76" t="s">
        <v>112</v>
      </c>
      <c r="AC10" s="76" t="s">
        <v>243</v>
      </c>
      <c r="AD10" s="76" t="s">
        <v>244</v>
      </c>
      <c r="AE10" s="76" t="s">
        <v>245</v>
      </c>
      <c r="AF10" s="76" t="s">
        <v>246</v>
      </c>
    </row>
    <row r="11" spans="1:32" ht="21" thickBot="1">
      <c r="A11" s="84"/>
      <c r="B11" s="72" t="s">
        <v>247</v>
      </c>
      <c r="C11" s="73" t="s">
        <v>248</v>
      </c>
      <c r="D11" s="73" t="s">
        <v>83</v>
      </c>
      <c r="E11" s="73" t="s">
        <v>249</v>
      </c>
      <c r="F11" s="73" t="s">
        <v>123</v>
      </c>
      <c r="G11" s="73" t="s">
        <v>250</v>
      </c>
      <c r="H11" s="73" t="s">
        <v>251</v>
      </c>
      <c r="I11" s="73" t="s">
        <v>252</v>
      </c>
      <c r="J11" s="74" t="s">
        <v>253</v>
      </c>
      <c r="K11" s="74" t="s">
        <v>159</v>
      </c>
      <c r="L11" s="74" t="s">
        <v>254</v>
      </c>
      <c r="M11" s="74" t="s">
        <v>255</v>
      </c>
      <c r="N11" s="75" t="s">
        <v>256</v>
      </c>
      <c r="O11" s="75" t="s">
        <v>257</v>
      </c>
      <c r="P11" s="75" t="s">
        <v>132</v>
      </c>
      <c r="Q11" s="75" t="s">
        <v>133</v>
      </c>
      <c r="R11" s="75" t="s">
        <v>258</v>
      </c>
      <c r="S11" s="75" t="s">
        <v>189</v>
      </c>
      <c r="T11" s="75" t="s">
        <v>104</v>
      </c>
      <c r="U11" s="75" t="s">
        <v>259</v>
      </c>
      <c r="V11" s="75" t="s">
        <v>260</v>
      </c>
      <c r="W11" s="75" t="s">
        <v>261</v>
      </c>
      <c r="X11" s="75" t="s">
        <v>169</v>
      </c>
      <c r="Y11" s="75" t="s">
        <v>240</v>
      </c>
      <c r="Z11" s="75" t="s">
        <v>141</v>
      </c>
      <c r="AA11" s="75" t="s">
        <v>241</v>
      </c>
      <c r="AB11" s="77" t="s">
        <v>242</v>
      </c>
      <c r="AC11" s="76" t="s">
        <v>112</v>
      </c>
      <c r="AD11" s="76" t="s">
        <v>243</v>
      </c>
      <c r="AE11" s="76" t="s">
        <v>222</v>
      </c>
      <c r="AF11" s="76" t="s">
        <v>223</v>
      </c>
    </row>
    <row r="12" spans="1:32" ht="21" thickBot="1">
      <c r="A12" s="84"/>
      <c r="B12" s="72" t="s">
        <v>262</v>
      </c>
      <c r="C12" s="73" t="s">
        <v>81</v>
      </c>
      <c r="D12" s="73" t="s">
        <v>263</v>
      </c>
      <c r="E12" s="73" t="s">
        <v>264</v>
      </c>
      <c r="F12" s="73" t="s">
        <v>265</v>
      </c>
      <c r="G12" s="73" t="s">
        <v>266</v>
      </c>
      <c r="H12" s="73" t="s">
        <v>88</v>
      </c>
      <c r="I12" s="73" t="s">
        <v>94</v>
      </c>
      <c r="J12" s="74" t="s">
        <v>231</v>
      </c>
      <c r="K12" s="74" t="s">
        <v>182</v>
      </c>
      <c r="L12" s="74" t="s">
        <v>128</v>
      </c>
      <c r="M12" s="74" t="s">
        <v>233</v>
      </c>
      <c r="N12" s="75" t="s">
        <v>267</v>
      </c>
      <c r="O12" s="75" t="s">
        <v>268</v>
      </c>
      <c r="P12" s="75" t="s">
        <v>161</v>
      </c>
      <c r="Q12" s="75" t="s">
        <v>162</v>
      </c>
      <c r="R12" s="75" t="s">
        <v>163</v>
      </c>
      <c r="S12" s="75" t="s">
        <v>212</v>
      </c>
      <c r="T12" s="75" t="s">
        <v>269</v>
      </c>
      <c r="U12" s="75" t="s">
        <v>270</v>
      </c>
      <c r="V12" s="75" t="s">
        <v>271</v>
      </c>
      <c r="W12" s="75" t="s">
        <v>106</v>
      </c>
      <c r="X12" s="75" t="s">
        <v>191</v>
      </c>
      <c r="Y12" s="75" t="s">
        <v>272</v>
      </c>
      <c r="Z12" s="75" t="s">
        <v>273</v>
      </c>
      <c r="AA12" s="75" t="s">
        <v>171</v>
      </c>
      <c r="AB12" s="75" t="s">
        <v>172</v>
      </c>
      <c r="AC12" s="77" t="s">
        <v>143</v>
      </c>
      <c r="AD12" s="76" t="s">
        <v>274</v>
      </c>
      <c r="AE12" s="76" t="s">
        <v>113</v>
      </c>
      <c r="AF12" s="76" t="s">
        <v>275</v>
      </c>
    </row>
    <row r="13" spans="1:32" ht="21" thickBot="1">
      <c r="A13" s="84"/>
      <c r="B13" s="72" t="s">
        <v>276</v>
      </c>
      <c r="C13" s="73" t="s">
        <v>277</v>
      </c>
      <c r="D13" s="73" t="s">
        <v>278</v>
      </c>
      <c r="E13" s="73" t="s">
        <v>178</v>
      </c>
      <c r="F13" s="73" t="s">
        <v>279</v>
      </c>
      <c r="G13" s="73" t="s">
        <v>86</v>
      </c>
      <c r="H13" s="73" t="s">
        <v>124</v>
      </c>
      <c r="I13" s="73" t="s">
        <v>125</v>
      </c>
      <c r="J13" s="74" t="s">
        <v>126</v>
      </c>
      <c r="K13" s="74" t="s">
        <v>253</v>
      </c>
      <c r="L13" s="74" t="s">
        <v>159</v>
      </c>
      <c r="M13" s="74" t="s">
        <v>97</v>
      </c>
      <c r="N13" s="74" t="s">
        <v>255</v>
      </c>
      <c r="O13" s="75" t="s">
        <v>280</v>
      </c>
      <c r="P13" s="75" t="s">
        <v>281</v>
      </c>
      <c r="Q13" s="75" t="s">
        <v>282</v>
      </c>
      <c r="R13" s="75" t="s">
        <v>283</v>
      </c>
      <c r="S13" s="75" t="s">
        <v>284</v>
      </c>
      <c r="T13" s="75" t="s">
        <v>236</v>
      </c>
      <c r="U13" s="75" t="s">
        <v>165</v>
      </c>
      <c r="V13" s="75" t="s">
        <v>285</v>
      </c>
      <c r="W13" s="75" t="s">
        <v>286</v>
      </c>
      <c r="X13" s="75" t="s">
        <v>215</v>
      </c>
      <c r="Y13" s="75" t="s">
        <v>216</v>
      </c>
      <c r="Z13" s="75" t="s">
        <v>287</v>
      </c>
      <c r="AA13" s="75" t="s">
        <v>288</v>
      </c>
      <c r="AB13" s="75" t="s">
        <v>194</v>
      </c>
      <c r="AC13" s="75" t="s">
        <v>289</v>
      </c>
      <c r="AD13" s="77" t="s">
        <v>290</v>
      </c>
      <c r="AE13" s="76" t="s">
        <v>174</v>
      </c>
      <c r="AF13" s="76" t="s">
        <v>291</v>
      </c>
    </row>
    <row r="14" spans="1:32" ht="21" thickBot="1">
      <c r="A14" s="84"/>
      <c r="B14" s="72" t="s">
        <v>292</v>
      </c>
      <c r="C14" s="77" t="s">
        <v>293</v>
      </c>
      <c r="D14" s="73" t="s">
        <v>294</v>
      </c>
      <c r="E14" s="73" t="s">
        <v>295</v>
      </c>
      <c r="F14" s="73" t="s">
        <v>296</v>
      </c>
      <c r="G14" s="73" t="s">
        <v>205</v>
      </c>
      <c r="H14" s="73" t="s">
        <v>297</v>
      </c>
      <c r="I14" s="73" t="s">
        <v>206</v>
      </c>
      <c r="J14" s="73" t="s">
        <v>157</v>
      </c>
      <c r="K14" s="74" t="s">
        <v>298</v>
      </c>
      <c r="L14" s="74" t="s">
        <v>232</v>
      </c>
      <c r="M14" s="74" t="s">
        <v>183</v>
      </c>
      <c r="N14" s="74" t="s">
        <v>233</v>
      </c>
      <c r="O14" s="75" t="s">
        <v>299</v>
      </c>
      <c r="P14" s="75" t="s">
        <v>99</v>
      </c>
      <c r="Q14" s="75" t="s">
        <v>161</v>
      </c>
      <c r="R14" s="75" t="s">
        <v>300</v>
      </c>
      <c r="S14" s="75" t="s">
        <v>301</v>
      </c>
      <c r="T14" s="75" t="s">
        <v>134</v>
      </c>
      <c r="U14" s="75" t="s">
        <v>302</v>
      </c>
      <c r="V14" s="75" t="s">
        <v>190</v>
      </c>
      <c r="W14" s="75" t="s">
        <v>259</v>
      </c>
      <c r="X14" s="75" t="s">
        <v>303</v>
      </c>
      <c r="Y14" s="75" t="s">
        <v>261</v>
      </c>
      <c r="Z14" s="75" t="s">
        <v>239</v>
      </c>
      <c r="AA14" s="75" t="s">
        <v>140</v>
      </c>
      <c r="AB14" s="75" t="s">
        <v>304</v>
      </c>
      <c r="AC14" s="75" t="s">
        <v>219</v>
      </c>
      <c r="AD14" s="75" t="s">
        <v>305</v>
      </c>
      <c r="AE14" s="77" t="s">
        <v>306</v>
      </c>
      <c r="AF14" s="76" t="s">
        <v>197</v>
      </c>
    </row>
    <row r="15" spans="1:32" ht="21" thickBot="1">
      <c r="A15" s="84"/>
      <c r="B15" s="72" t="s">
        <v>307</v>
      </c>
      <c r="C15" s="77" t="s">
        <v>308</v>
      </c>
      <c r="D15" s="73" t="s">
        <v>309</v>
      </c>
      <c r="E15" s="73" t="s">
        <v>263</v>
      </c>
      <c r="F15" s="73" t="s">
        <v>264</v>
      </c>
      <c r="G15" s="73" t="s">
        <v>85</v>
      </c>
      <c r="H15" s="73" t="s">
        <v>92</v>
      </c>
      <c r="I15" s="73" t="s">
        <v>181</v>
      </c>
      <c r="J15" s="73" t="s">
        <v>125</v>
      </c>
      <c r="K15" s="74" t="s">
        <v>126</v>
      </c>
      <c r="L15" s="74" t="s">
        <v>310</v>
      </c>
      <c r="M15" s="74" t="s">
        <v>311</v>
      </c>
      <c r="N15" s="74" t="s">
        <v>254</v>
      </c>
      <c r="O15" s="74" t="s">
        <v>312</v>
      </c>
      <c r="P15" s="75" t="s">
        <v>130</v>
      </c>
      <c r="Q15" s="75" t="s">
        <v>281</v>
      </c>
      <c r="R15" s="75" t="s">
        <v>187</v>
      </c>
      <c r="S15" s="75" t="s">
        <v>101</v>
      </c>
      <c r="T15" s="75" t="s">
        <v>313</v>
      </c>
      <c r="U15" s="75" t="s">
        <v>314</v>
      </c>
      <c r="V15" s="75" t="s">
        <v>213</v>
      </c>
      <c r="W15" s="75" t="s">
        <v>136</v>
      </c>
      <c r="X15" s="75" t="s">
        <v>271</v>
      </c>
      <c r="Y15" s="75" t="s">
        <v>106</v>
      </c>
      <c r="Z15" s="75" t="s">
        <v>315</v>
      </c>
      <c r="AA15" s="75" t="s">
        <v>316</v>
      </c>
      <c r="AB15" s="75" t="s">
        <v>170</v>
      </c>
      <c r="AC15" s="75" t="s">
        <v>141</v>
      </c>
      <c r="AD15" s="75" t="s">
        <v>317</v>
      </c>
      <c r="AE15" s="77" t="s">
        <v>242</v>
      </c>
      <c r="AF15" s="76" t="s">
        <v>220</v>
      </c>
    </row>
    <row r="16" spans="1:32" ht="21" thickBot="1">
      <c r="A16" s="84"/>
      <c r="B16" s="72" t="s">
        <v>318</v>
      </c>
      <c r="C16" s="77" t="s">
        <v>319</v>
      </c>
      <c r="D16" s="73" t="s">
        <v>277</v>
      </c>
      <c r="E16" s="73" t="s">
        <v>278</v>
      </c>
      <c r="F16" s="73" t="s">
        <v>320</v>
      </c>
      <c r="G16" s="73" t="s">
        <v>249</v>
      </c>
      <c r="H16" s="73" t="s">
        <v>123</v>
      </c>
      <c r="I16" s="73" t="s">
        <v>87</v>
      </c>
      <c r="J16" s="73" t="s">
        <v>206</v>
      </c>
      <c r="K16" s="73" t="s">
        <v>321</v>
      </c>
      <c r="L16" s="74" t="s">
        <v>298</v>
      </c>
      <c r="M16" s="74" t="s">
        <v>232</v>
      </c>
      <c r="N16" s="74" t="s">
        <v>183</v>
      </c>
      <c r="O16" s="74" t="s">
        <v>233</v>
      </c>
      <c r="P16" s="74" t="s">
        <v>98</v>
      </c>
      <c r="Q16" s="75" t="s">
        <v>99</v>
      </c>
      <c r="R16" s="75" t="s">
        <v>211</v>
      </c>
      <c r="S16" s="75" t="s">
        <v>322</v>
      </c>
      <c r="T16" s="75" t="s">
        <v>133</v>
      </c>
      <c r="U16" s="75" t="s">
        <v>258</v>
      </c>
      <c r="V16" s="75" t="s">
        <v>323</v>
      </c>
      <c r="W16" s="75" t="s">
        <v>324</v>
      </c>
      <c r="X16" s="75" t="s">
        <v>238</v>
      </c>
      <c r="Y16" s="75" t="s">
        <v>325</v>
      </c>
      <c r="Z16" s="75" t="s">
        <v>138</v>
      </c>
      <c r="AA16" s="75" t="s">
        <v>216</v>
      </c>
      <c r="AB16" s="75" t="s">
        <v>287</v>
      </c>
      <c r="AC16" s="75" t="s">
        <v>288</v>
      </c>
      <c r="AD16" s="75" t="s">
        <v>326</v>
      </c>
      <c r="AE16" s="75" t="s">
        <v>327</v>
      </c>
      <c r="AF16" s="77" t="s">
        <v>173</v>
      </c>
    </row>
    <row r="17" spans="1:32" ht="21" thickBot="1">
      <c r="A17" s="84"/>
      <c r="B17" s="72" t="s">
        <v>328</v>
      </c>
      <c r="C17" s="78" t="s">
        <v>329</v>
      </c>
      <c r="D17" s="77" t="s">
        <v>80</v>
      </c>
      <c r="E17" s="73" t="s">
        <v>330</v>
      </c>
      <c r="F17" s="73" t="s">
        <v>331</v>
      </c>
      <c r="G17" s="73" t="s">
        <v>153</v>
      </c>
      <c r="H17" s="73" t="s">
        <v>154</v>
      </c>
      <c r="I17" s="73" t="s">
        <v>266</v>
      </c>
      <c r="J17" s="73" t="s">
        <v>230</v>
      </c>
      <c r="K17" s="73" t="s">
        <v>332</v>
      </c>
      <c r="L17" s="74" t="s">
        <v>333</v>
      </c>
      <c r="M17" s="74" t="s">
        <v>310</v>
      </c>
      <c r="N17" s="74" t="s">
        <v>311</v>
      </c>
      <c r="O17" s="74" t="s">
        <v>97</v>
      </c>
      <c r="P17" s="74" t="s">
        <v>312</v>
      </c>
      <c r="Q17" s="75" t="s">
        <v>130</v>
      </c>
      <c r="R17" s="75" t="s">
        <v>186</v>
      </c>
      <c r="S17" s="75" t="s">
        <v>235</v>
      </c>
      <c r="T17" s="75" t="s">
        <v>334</v>
      </c>
      <c r="U17" s="75" t="s">
        <v>163</v>
      </c>
      <c r="V17" s="75" t="s">
        <v>212</v>
      </c>
      <c r="W17" s="75" t="s">
        <v>269</v>
      </c>
      <c r="X17" s="75" t="s">
        <v>335</v>
      </c>
      <c r="Y17" s="75" t="s">
        <v>105</v>
      </c>
      <c r="Z17" s="75" t="s">
        <v>303</v>
      </c>
      <c r="AA17" s="75" t="s">
        <v>261</v>
      </c>
      <c r="AB17" s="75" t="s">
        <v>239</v>
      </c>
      <c r="AC17" s="75" t="s">
        <v>336</v>
      </c>
      <c r="AD17" s="75" t="s">
        <v>218</v>
      </c>
      <c r="AE17" s="75" t="s">
        <v>337</v>
      </c>
      <c r="AF17" s="75" t="s">
        <v>195</v>
      </c>
    </row>
    <row r="18" spans="1:32" ht="21" thickBot="1">
      <c r="A18" s="84"/>
      <c r="B18" s="72" t="s">
        <v>338</v>
      </c>
      <c r="C18" s="78" t="s">
        <v>339</v>
      </c>
      <c r="D18" s="77" t="s">
        <v>340</v>
      </c>
      <c r="E18" s="73" t="s">
        <v>341</v>
      </c>
      <c r="F18" s="73" t="s">
        <v>227</v>
      </c>
      <c r="G18" s="73" t="s">
        <v>342</v>
      </c>
      <c r="H18" s="73" t="s">
        <v>179</v>
      </c>
      <c r="I18" s="73" t="s">
        <v>86</v>
      </c>
      <c r="J18" s="73" t="s">
        <v>343</v>
      </c>
      <c r="K18" s="73" t="s">
        <v>344</v>
      </c>
      <c r="L18" s="73" t="s">
        <v>345</v>
      </c>
      <c r="M18" s="74" t="s">
        <v>346</v>
      </c>
      <c r="N18" s="74" t="s">
        <v>232</v>
      </c>
      <c r="O18" s="74" t="s">
        <v>183</v>
      </c>
      <c r="P18" s="74" t="s">
        <v>233</v>
      </c>
      <c r="Q18" s="75" t="s">
        <v>299</v>
      </c>
      <c r="R18" s="75" t="s">
        <v>210</v>
      </c>
      <c r="S18" s="75" t="s">
        <v>347</v>
      </c>
      <c r="T18" s="75" t="s">
        <v>132</v>
      </c>
      <c r="U18" s="75" t="s">
        <v>348</v>
      </c>
      <c r="V18" s="75" t="s">
        <v>349</v>
      </c>
      <c r="W18" s="75" t="s">
        <v>103</v>
      </c>
      <c r="X18" s="75" t="s">
        <v>165</v>
      </c>
      <c r="Y18" s="75" t="s">
        <v>285</v>
      </c>
      <c r="Z18" s="75" t="s">
        <v>137</v>
      </c>
      <c r="AA18" s="75" t="s">
        <v>350</v>
      </c>
      <c r="AB18" s="75" t="s">
        <v>191</v>
      </c>
      <c r="AC18" s="75" t="s">
        <v>272</v>
      </c>
      <c r="AD18" s="75" t="s">
        <v>351</v>
      </c>
      <c r="AE18" s="75" t="s">
        <v>141</v>
      </c>
      <c r="AF18" s="75" t="s">
        <v>317</v>
      </c>
    </row>
    <row r="19" spans="1:32" ht="21" thickBot="1">
      <c r="A19" s="84"/>
      <c r="B19" s="72" t="s">
        <v>352</v>
      </c>
      <c r="C19" s="78" t="s">
        <v>353</v>
      </c>
      <c r="D19" s="77" t="s">
        <v>319</v>
      </c>
      <c r="E19" s="73" t="s">
        <v>277</v>
      </c>
      <c r="F19" s="73" t="s">
        <v>248</v>
      </c>
      <c r="G19" s="73" t="s">
        <v>83</v>
      </c>
      <c r="H19" s="73" t="s">
        <v>122</v>
      </c>
      <c r="I19" s="73" t="s">
        <v>354</v>
      </c>
      <c r="J19" s="73" t="s">
        <v>155</v>
      </c>
      <c r="K19" s="73" t="s">
        <v>88</v>
      </c>
      <c r="L19" s="73" t="s">
        <v>355</v>
      </c>
      <c r="M19" s="74" t="s">
        <v>356</v>
      </c>
      <c r="N19" s="74" t="s">
        <v>310</v>
      </c>
      <c r="O19" s="74" t="s">
        <v>311</v>
      </c>
      <c r="P19" s="74" t="s">
        <v>254</v>
      </c>
      <c r="Q19" s="74" t="s">
        <v>312</v>
      </c>
      <c r="R19" s="75" t="s">
        <v>357</v>
      </c>
      <c r="S19" s="75" t="s">
        <v>234</v>
      </c>
      <c r="T19" s="75" t="s">
        <v>358</v>
      </c>
      <c r="U19" s="75" t="s">
        <v>162</v>
      </c>
      <c r="V19" s="75" t="s">
        <v>359</v>
      </c>
      <c r="W19" s="75" t="s">
        <v>134</v>
      </c>
      <c r="X19" s="75" t="s">
        <v>314</v>
      </c>
      <c r="Y19" s="75" t="s">
        <v>104</v>
      </c>
      <c r="Z19" s="75" t="s">
        <v>360</v>
      </c>
      <c r="AA19" s="75" t="s">
        <v>325</v>
      </c>
      <c r="AB19" s="75" t="s">
        <v>138</v>
      </c>
      <c r="AC19" s="75" t="s">
        <v>361</v>
      </c>
      <c r="AD19" s="75" t="s">
        <v>108</v>
      </c>
      <c r="AE19" s="75" t="s">
        <v>193</v>
      </c>
      <c r="AF19" s="75" t="s">
        <v>171</v>
      </c>
    </row>
    <row r="20" spans="1:32" ht="21" thickBot="1">
      <c r="A20" s="84"/>
      <c r="B20" s="72" t="s">
        <v>362</v>
      </c>
      <c r="C20" s="78" t="s">
        <v>363</v>
      </c>
      <c r="D20" s="77" t="s">
        <v>79</v>
      </c>
      <c r="E20" s="77" t="s">
        <v>293</v>
      </c>
      <c r="F20" s="73" t="s">
        <v>294</v>
      </c>
      <c r="G20" s="73" t="s">
        <v>331</v>
      </c>
      <c r="H20" s="73" t="s">
        <v>153</v>
      </c>
      <c r="I20" s="73" t="s">
        <v>265</v>
      </c>
      <c r="J20" s="73" t="s">
        <v>180</v>
      </c>
      <c r="K20" s="73" t="s">
        <v>124</v>
      </c>
      <c r="L20" s="73" t="s">
        <v>344</v>
      </c>
      <c r="M20" s="73" t="s">
        <v>345</v>
      </c>
      <c r="N20" s="74" t="s">
        <v>346</v>
      </c>
      <c r="O20" s="74" t="s">
        <v>232</v>
      </c>
      <c r="P20" s="74" t="s">
        <v>128</v>
      </c>
      <c r="Q20" s="74" t="s">
        <v>364</v>
      </c>
      <c r="R20" s="74" t="s">
        <v>98</v>
      </c>
      <c r="S20" s="75" t="s">
        <v>210</v>
      </c>
      <c r="T20" s="75" t="s">
        <v>257</v>
      </c>
      <c r="U20" s="75" t="s">
        <v>132</v>
      </c>
      <c r="V20" s="75" t="s">
        <v>283</v>
      </c>
      <c r="W20" s="75" t="s">
        <v>102</v>
      </c>
      <c r="X20" s="75" t="s">
        <v>164</v>
      </c>
      <c r="Y20" s="75" t="s">
        <v>213</v>
      </c>
      <c r="Z20" s="75" t="s">
        <v>136</v>
      </c>
      <c r="AA20" s="75" t="s">
        <v>365</v>
      </c>
      <c r="AB20" s="75" t="s">
        <v>366</v>
      </c>
      <c r="AC20" s="75" t="s">
        <v>261</v>
      </c>
      <c r="AD20" s="75" t="s">
        <v>239</v>
      </c>
      <c r="AE20" s="75" t="s">
        <v>336</v>
      </c>
      <c r="AF20" s="75" t="s">
        <v>218</v>
      </c>
    </row>
    <row r="21" spans="1:32" ht="21" thickBot="1">
      <c r="A21" s="84"/>
      <c r="B21" s="72" t="s">
        <v>367</v>
      </c>
      <c r="C21" s="78" t="s">
        <v>368</v>
      </c>
      <c r="D21" s="78" t="s">
        <v>339</v>
      </c>
      <c r="E21" s="77" t="s">
        <v>369</v>
      </c>
      <c r="F21" s="73" t="s">
        <v>341</v>
      </c>
      <c r="G21" s="73" t="s">
        <v>82</v>
      </c>
      <c r="H21" s="73" t="s">
        <v>178</v>
      </c>
      <c r="I21" s="73" t="s">
        <v>279</v>
      </c>
      <c r="J21" s="73" t="s">
        <v>123</v>
      </c>
      <c r="K21" s="73" t="s">
        <v>297</v>
      </c>
      <c r="L21" s="73" t="s">
        <v>88</v>
      </c>
      <c r="M21" s="73" t="s">
        <v>355</v>
      </c>
      <c r="N21" s="74" t="s">
        <v>356</v>
      </c>
      <c r="O21" s="74" t="s">
        <v>310</v>
      </c>
      <c r="P21" s="74" t="s">
        <v>159</v>
      </c>
      <c r="Q21" s="74" t="s">
        <v>254</v>
      </c>
      <c r="R21" s="74" t="s">
        <v>370</v>
      </c>
      <c r="S21" s="75" t="s">
        <v>357</v>
      </c>
      <c r="T21" s="75" t="s">
        <v>371</v>
      </c>
      <c r="U21" s="75" t="s">
        <v>358</v>
      </c>
      <c r="V21" s="75" t="s">
        <v>300</v>
      </c>
      <c r="W21" s="75" t="s">
        <v>301</v>
      </c>
      <c r="X21" s="75" t="s">
        <v>188</v>
      </c>
      <c r="Y21" s="75" t="s">
        <v>189</v>
      </c>
      <c r="Z21" s="75" t="s">
        <v>324</v>
      </c>
      <c r="AA21" s="75" t="s">
        <v>166</v>
      </c>
      <c r="AB21" s="75" t="s">
        <v>286</v>
      </c>
      <c r="AC21" s="75" t="s">
        <v>372</v>
      </c>
      <c r="AD21" s="75" t="s">
        <v>107</v>
      </c>
      <c r="AE21" s="75" t="s">
        <v>272</v>
      </c>
      <c r="AF21" s="75" t="s">
        <v>351</v>
      </c>
    </row>
    <row r="22" spans="1:32" ht="21" thickBot="1">
      <c r="A22" s="84"/>
      <c r="B22" s="72" t="s">
        <v>373</v>
      </c>
      <c r="C22" s="78" t="s">
        <v>374</v>
      </c>
      <c r="D22" s="78" t="s">
        <v>78</v>
      </c>
      <c r="E22" s="77" t="s">
        <v>375</v>
      </c>
      <c r="F22" s="73" t="s">
        <v>376</v>
      </c>
      <c r="G22" s="73" t="s">
        <v>377</v>
      </c>
      <c r="H22" s="73" t="s">
        <v>204</v>
      </c>
      <c r="I22" s="73" t="s">
        <v>84</v>
      </c>
      <c r="J22" s="73" t="s">
        <v>265</v>
      </c>
      <c r="K22" s="73" t="s">
        <v>92</v>
      </c>
      <c r="L22" s="73" t="s">
        <v>124</v>
      </c>
      <c r="M22" s="73" t="s">
        <v>251</v>
      </c>
      <c r="N22" s="73" t="s">
        <v>207</v>
      </c>
      <c r="O22" s="74" t="s">
        <v>346</v>
      </c>
      <c r="P22" s="74" t="s">
        <v>232</v>
      </c>
      <c r="Q22" s="74" t="s">
        <v>128</v>
      </c>
      <c r="R22" s="74" t="s">
        <v>378</v>
      </c>
      <c r="S22" s="74" t="s">
        <v>160</v>
      </c>
      <c r="T22" s="75" t="s">
        <v>256</v>
      </c>
      <c r="U22" s="79" t="s">
        <v>131</v>
      </c>
      <c r="V22" s="75" t="s">
        <v>187</v>
      </c>
      <c r="W22" s="75" t="s">
        <v>101</v>
      </c>
      <c r="X22" s="75" t="s">
        <v>102</v>
      </c>
      <c r="Y22" s="75" t="s">
        <v>212</v>
      </c>
      <c r="Z22" s="75" t="s">
        <v>269</v>
      </c>
      <c r="AA22" s="75" t="s">
        <v>335</v>
      </c>
      <c r="AB22" s="75" t="s">
        <v>105</v>
      </c>
      <c r="AC22" s="75" t="s">
        <v>260</v>
      </c>
      <c r="AD22" s="75" t="s">
        <v>379</v>
      </c>
      <c r="AE22" s="75" t="s">
        <v>139</v>
      </c>
      <c r="AF22" s="75" t="s">
        <v>287</v>
      </c>
    </row>
    <row r="23" spans="1:32" ht="21" thickBot="1">
      <c r="A23" s="84"/>
      <c r="B23" s="72" t="s">
        <v>380</v>
      </c>
      <c r="C23" s="78" t="s">
        <v>381</v>
      </c>
      <c r="D23" s="78" t="s">
        <v>382</v>
      </c>
      <c r="E23" s="78" t="s">
        <v>329</v>
      </c>
      <c r="F23" s="77" t="s">
        <v>80</v>
      </c>
      <c r="G23" s="73" t="s">
        <v>309</v>
      </c>
      <c r="H23" s="73" t="s">
        <v>263</v>
      </c>
      <c r="I23" s="73" t="s">
        <v>228</v>
      </c>
      <c r="J23" s="73" t="s">
        <v>179</v>
      </c>
      <c r="K23" s="73" t="s">
        <v>383</v>
      </c>
      <c r="L23" s="73" t="s">
        <v>297</v>
      </c>
      <c r="M23" s="73" t="s">
        <v>156</v>
      </c>
      <c r="N23" s="73" t="s">
        <v>94</v>
      </c>
      <c r="O23" s="74" t="s">
        <v>356</v>
      </c>
      <c r="P23" s="74" t="s">
        <v>310</v>
      </c>
      <c r="Q23" s="74" t="s">
        <v>159</v>
      </c>
      <c r="R23" s="74" t="s">
        <v>384</v>
      </c>
      <c r="S23" s="74" t="s">
        <v>129</v>
      </c>
      <c r="T23" s="75" t="s">
        <v>267</v>
      </c>
      <c r="U23" s="75" t="s">
        <v>268</v>
      </c>
      <c r="V23" s="75" t="s">
        <v>211</v>
      </c>
      <c r="W23" s="75" t="s">
        <v>322</v>
      </c>
      <c r="X23" s="75" t="s">
        <v>133</v>
      </c>
      <c r="Y23" s="75" t="s">
        <v>349</v>
      </c>
      <c r="Z23" s="75" t="s">
        <v>103</v>
      </c>
      <c r="AA23" s="75" t="s">
        <v>165</v>
      </c>
      <c r="AB23" s="75" t="s">
        <v>285</v>
      </c>
      <c r="AC23" s="75" t="s">
        <v>385</v>
      </c>
      <c r="AD23" s="75" t="s">
        <v>106</v>
      </c>
      <c r="AE23" s="75" t="s">
        <v>386</v>
      </c>
      <c r="AF23" s="75" t="s">
        <v>169</v>
      </c>
    </row>
    <row r="24" spans="1:32" ht="21" thickBot="1">
      <c r="A24" s="84"/>
      <c r="B24" s="72" t="s">
        <v>387</v>
      </c>
      <c r="C24" s="78" t="s">
        <v>388</v>
      </c>
      <c r="D24" s="78" t="s">
        <v>389</v>
      </c>
      <c r="E24" s="78" t="s">
        <v>339</v>
      </c>
      <c r="F24" s="77" t="s">
        <v>369</v>
      </c>
      <c r="G24" s="73" t="s">
        <v>390</v>
      </c>
      <c r="H24" s="73" t="s">
        <v>82</v>
      </c>
      <c r="I24" s="73" t="s">
        <v>320</v>
      </c>
      <c r="J24" s="73" t="s">
        <v>249</v>
      </c>
      <c r="K24" s="73" t="s">
        <v>205</v>
      </c>
      <c r="L24" s="73" t="s">
        <v>229</v>
      </c>
      <c r="M24" s="73" t="s">
        <v>181</v>
      </c>
      <c r="N24" s="73" t="s">
        <v>125</v>
      </c>
      <c r="O24" s="74" t="s">
        <v>207</v>
      </c>
      <c r="P24" s="74" t="s">
        <v>298</v>
      </c>
      <c r="Q24" s="74" t="s">
        <v>232</v>
      </c>
      <c r="R24" s="74" t="s">
        <v>128</v>
      </c>
      <c r="S24" s="74" t="s">
        <v>378</v>
      </c>
      <c r="T24" s="74" t="s">
        <v>209</v>
      </c>
      <c r="U24" s="75" t="s">
        <v>256</v>
      </c>
      <c r="V24" s="75" t="s">
        <v>281</v>
      </c>
      <c r="W24" s="75" t="s">
        <v>235</v>
      </c>
      <c r="X24" s="75" t="s">
        <v>334</v>
      </c>
      <c r="Y24" s="75" t="s">
        <v>163</v>
      </c>
      <c r="Z24" s="75" t="s">
        <v>134</v>
      </c>
      <c r="AA24" s="75" t="s">
        <v>189</v>
      </c>
      <c r="AB24" s="75" t="s">
        <v>324</v>
      </c>
      <c r="AC24" s="75" t="s">
        <v>166</v>
      </c>
      <c r="AD24" s="75" t="s">
        <v>137</v>
      </c>
      <c r="AE24" s="75" t="s">
        <v>350</v>
      </c>
      <c r="AF24" s="75" t="s">
        <v>191</v>
      </c>
    </row>
    <row r="25" spans="1:32" ht="21" thickBot="1">
      <c r="A25" s="84"/>
      <c r="B25" s="80" t="s">
        <v>391</v>
      </c>
      <c r="C25" s="78" t="s">
        <v>392</v>
      </c>
      <c r="D25" s="78" t="s">
        <v>374</v>
      </c>
      <c r="E25" s="78" t="s">
        <v>78</v>
      </c>
      <c r="F25" s="77" t="s">
        <v>375</v>
      </c>
      <c r="G25" s="73" t="s">
        <v>393</v>
      </c>
      <c r="H25" s="73" t="s">
        <v>377</v>
      </c>
      <c r="I25" s="73" t="s">
        <v>331</v>
      </c>
      <c r="J25" s="73" t="s">
        <v>264</v>
      </c>
      <c r="K25" s="73" t="s">
        <v>91</v>
      </c>
      <c r="L25" s="73" t="s">
        <v>86</v>
      </c>
      <c r="M25" s="73" t="s">
        <v>250</v>
      </c>
      <c r="N25" s="73" t="s">
        <v>206</v>
      </c>
      <c r="O25" s="73" t="s">
        <v>94</v>
      </c>
      <c r="P25" s="74" t="s">
        <v>333</v>
      </c>
      <c r="Q25" s="74" t="s">
        <v>310</v>
      </c>
      <c r="R25" s="74" t="s">
        <v>159</v>
      </c>
      <c r="S25" s="74" t="s">
        <v>384</v>
      </c>
      <c r="T25" s="74" t="s">
        <v>129</v>
      </c>
      <c r="U25" s="75" t="s">
        <v>267</v>
      </c>
      <c r="V25" s="75" t="s">
        <v>99</v>
      </c>
      <c r="W25" s="75" t="s">
        <v>347</v>
      </c>
      <c r="X25" s="75" t="s">
        <v>132</v>
      </c>
      <c r="Y25" s="75" t="s">
        <v>283</v>
      </c>
      <c r="Z25" s="75" t="s">
        <v>102</v>
      </c>
      <c r="AA25" s="75" t="s">
        <v>314</v>
      </c>
      <c r="AB25" s="75" t="s">
        <v>135</v>
      </c>
      <c r="AC25" s="75" t="s">
        <v>190</v>
      </c>
      <c r="AD25" s="75" t="s">
        <v>360</v>
      </c>
      <c r="AE25" s="75" t="s">
        <v>325</v>
      </c>
      <c r="AF25" s="75" t="s">
        <v>215</v>
      </c>
    </row>
    <row r="26" spans="1:32" ht="21" thickBot="1">
      <c r="A26" s="84"/>
      <c r="B26" s="80" t="s">
        <v>394</v>
      </c>
      <c r="C26" s="78" t="s">
        <v>392</v>
      </c>
      <c r="D26" s="78" t="s">
        <v>374</v>
      </c>
      <c r="E26" s="78" t="s">
        <v>78</v>
      </c>
      <c r="F26" s="77" t="s">
        <v>375</v>
      </c>
      <c r="G26" s="77" t="s">
        <v>293</v>
      </c>
      <c r="H26" s="73" t="s">
        <v>330</v>
      </c>
      <c r="I26" s="73" t="s">
        <v>395</v>
      </c>
      <c r="J26" s="73" t="s">
        <v>178</v>
      </c>
      <c r="K26" s="73" t="s">
        <v>249</v>
      </c>
      <c r="L26" s="73" t="s">
        <v>354</v>
      </c>
      <c r="M26" s="73" t="s">
        <v>155</v>
      </c>
      <c r="N26" s="73" t="s">
        <v>230</v>
      </c>
      <c r="O26" s="73" t="s">
        <v>125</v>
      </c>
      <c r="P26" s="73" t="s">
        <v>207</v>
      </c>
      <c r="Q26" s="74" t="s">
        <v>346</v>
      </c>
      <c r="R26" s="74" t="s">
        <v>232</v>
      </c>
      <c r="S26" s="74" t="s">
        <v>128</v>
      </c>
      <c r="T26" s="74" t="s">
        <v>396</v>
      </c>
      <c r="U26" s="74" t="s">
        <v>255</v>
      </c>
      <c r="V26" s="75" t="s">
        <v>130</v>
      </c>
      <c r="W26" s="75" t="s">
        <v>186</v>
      </c>
      <c r="X26" s="75" t="s">
        <v>100</v>
      </c>
      <c r="Y26" s="75" t="s">
        <v>162</v>
      </c>
      <c r="Z26" s="75" t="s">
        <v>397</v>
      </c>
      <c r="AA26" s="75" t="s">
        <v>258</v>
      </c>
      <c r="AB26" s="75" t="s">
        <v>103</v>
      </c>
      <c r="AC26" s="75" t="s">
        <v>213</v>
      </c>
      <c r="AD26" s="75" t="s">
        <v>270</v>
      </c>
      <c r="AE26" s="75" t="s">
        <v>259</v>
      </c>
      <c r="AF26" s="75" t="s">
        <v>167</v>
      </c>
    </row>
    <row r="27" spans="1:32" ht="21" thickBot="1">
      <c r="A27" s="84"/>
      <c r="B27" s="80" t="s">
        <v>398</v>
      </c>
      <c r="C27" s="78" t="s">
        <v>399</v>
      </c>
      <c r="D27" s="78" t="s">
        <v>381</v>
      </c>
      <c r="E27" s="78" t="s">
        <v>382</v>
      </c>
      <c r="F27" s="78" t="s">
        <v>329</v>
      </c>
      <c r="G27" s="77" t="s">
        <v>340</v>
      </c>
      <c r="H27" s="73" t="s">
        <v>341</v>
      </c>
      <c r="I27" s="73" t="s">
        <v>278</v>
      </c>
      <c r="J27" s="73" t="s">
        <v>204</v>
      </c>
      <c r="K27" s="73" t="s">
        <v>84</v>
      </c>
      <c r="L27" s="73" t="s">
        <v>265</v>
      </c>
      <c r="M27" s="73" t="s">
        <v>92</v>
      </c>
      <c r="N27" s="73" t="s">
        <v>343</v>
      </c>
      <c r="O27" s="73" t="s">
        <v>206</v>
      </c>
      <c r="P27" s="73" t="s">
        <v>94</v>
      </c>
      <c r="Q27" s="74" t="s">
        <v>356</v>
      </c>
      <c r="R27" s="74" t="s">
        <v>310</v>
      </c>
      <c r="S27" s="74" t="s">
        <v>159</v>
      </c>
      <c r="T27" s="74" t="s">
        <v>400</v>
      </c>
      <c r="U27" s="74" t="s">
        <v>184</v>
      </c>
      <c r="V27" s="75" t="s">
        <v>299</v>
      </c>
      <c r="W27" s="75" t="s">
        <v>401</v>
      </c>
      <c r="X27" s="75" t="s">
        <v>131</v>
      </c>
      <c r="Y27" s="75" t="s">
        <v>187</v>
      </c>
      <c r="Z27" s="75" t="s">
        <v>402</v>
      </c>
      <c r="AA27" s="75" t="s">
        <v>163</v>
      </c>
      <c r="AB27" s="75" t="s">
        <v>188</v>
      </c>
      <c r="AC27" s="75" t="s">
        <v>103</v>
      </c>
      <c r="AD27" s="75" t="s">
        <v>237</v>
      </c>
      <c r="AE27" s="75" t="s">
        <v>285</v>
      </c>
      <c r="AF27" s="75" t="s">
        <v>271</v>
      </c>
    </row>
    <row r="28" spans="1:32" ht="21" thickBot="1">
      <c r="A28" s="84"/>
      <c r="B28" s="80" t="s">
        <v>403</v>
      </c>
      <c r="C28" s="78" t="s">
        <v>404</v>
      </c>
      <c r="D28" s="78" t="s">
        <v>388</v>
      </c>
      <c r="E28" s="78" t="s">
        <v>389</v>
      </c>
      <c r="F28" s="78" t="s">
        <v>405</v>
      </c>
      <c r="G28" s="77" t="s">
        <v>406</v>
      </c>
      <c r="H28" s="73" t="s">
        <v>376</v>
      </c>
      <c r="I28" s="73" t="s">
        <v>377</v>
      </c>
      <c r="J28" s="73" t="s">
        <v>331</v>
      </c>
      <c r="K28" s="73" t="s">
        <v>264</v>
      </c>
      <c r="L28" s="73" t="s">
        <v>179</v>
      </c>
      <c r="M28" s="73" t="s">
        <v>383</v>
      </c>
      <c r="N28" s="73" t="s">
        <v>297</v>
      </c>
      <c r="O28" s="73" t="s">
        <v>93</v>
      </c>
      <c r="P28" s="73" t="s">
        <v>125</v>
      </c>
      <c r="Q28" s="73" t="s">
        <v>207</v>
      </c>
      <c r="R28" s="74" t="s">
        <v>346</v>
      </c>
      <c r="S28" s="74" t="s">
        <v>232</v>
      </c>
      <c r="T28" s="74" t="s">
        <v>407</v>
      </c>
      <c r="U28" s="74" t="s">
        <v>396</v>
      </c>
      <c r="V28" s="74" t="s">
        <v>255</v>
      </c>
      <c r="W28" s="75" t="s">
        <v>357</v>
      </c>
      <c r="X28" s="75" t="s">
        <v>268</v>
      </c>
      <c r="Y28" s="75" t="s">
        <v>211</v>
      </c>
      <c r="Z28" s="75" t="s">
        <v>132</v>
      </c>
      <c r="AA28" s="75" t="s">
        <v>283</v>
      </c>
      <c r="AB28" s="75" t="s">
        <v>313</v>
      </c>
      <c r="AC28" s="75" t="s">
        <v>212</v>
      </c>
      <c r="AD28" s="75" t="s">
        <v>302</v>
      </c>
      <c r="AE28" s="75" t="s">
        <v>104</v>
      </c>
      <c r="AF28" s="75" t="s">
        <v>166</v>
      </c>
    </row>
    <row r="29" spans="1:32" ht="21" thickBot="1">
      <c r="A29" s="84"/>
      <c r="B29" s="80" t="s">
        <v>408</v>
      </c>
      <c r="C29" s="78" t="s">
        <v>409</v>
      </c>
      <c r="D29" s="78" t="s">
        <v>410</v>
      </c>
      <c r="E29" s="78" t="s">
        <v>77</v>
      </c>
      <c r="F29" s="78" t="s">
        <v>78</v>
      </c>
      <c r="G29" s="77" t="s">
        <v>79</v>
      </c>
      <c r="H29" s="77" t="s">
        <v>293</v>
      </c>
      <c r="I29" s="73" t="s">
        <v>309</v>
      </c>
      <c r="J29" s="73" t="s">
        <v>227</v>
      </c>
      <c r="K29" s="73" t="s">
        <v>178</v>
      </c>
      <c r="L29" s="73" t="s">
        <v>122</v>
      </c>
      <c r="M29" s="73" t="s">
        <v>205</v>
      </c>
      <c r="N29" s="73" t="s">
        <v>229</v>
      </c>
      <c r="O29" s="73" t="s">
        <v>124</v>
      </c>
      <c r="P29" s="73" t="s">
        <v>411</v>
      </c>
      <c r="Q29" s="73" t="s">
        <v>157</v>
      </c>
      <c r="R29" s="74" t="s">
        <v>356</v>
      </c>
      <c r="S29" s="74" t="s">
        <v>310</v>
      </c>
      <c r="T29" s="74" t="s">
        <v>412</v>
      </c>
      <c r="U29" s="74" t="s">
        <v>400</v>
      </c>
      <c r="V29" s="74" t="s">
        <v>233</v>
      </c>
      <c r="W29" s="74" t="s">
        <v>160</v>
      </c>
      <c r="X29" s="75" t="s">
        <v>280</v>
      </c>
      <c r="Y29" s="75" t="s">
        <v>186</v>
      </c>
      <c r="Z29" s="75" t="s">
        <v>358</v>
      </c>
      <c r="AA29" s="75" t="s">
        <v>300</v>
      </c>
      <c r="AB29" s="75" t="s">
        <v>133</v>
      </c>
      <c r="AC29" s="75" t="s">
        <v>349</v>
      </c>
      <c r="AD29" s="75" t="s">
        <v>314</v>
      </c>
      <c r="AE29" s="75" t="s">
        <v>135</v>
      </c>
      <c r="AF29" s="75" t="s">
        <v>104</v>
      </c>
    </row>
    <row r="30" spans="1:32" ht="21" thickBot="1">
      <c r="A30" s="84"/>
      <c r="B30" s="80" t="s">
        <v>413</v>
      </c>
      <c r="C30" s="78" t="s">
        <v>414</v>
      </c>
      <c r="D30" s="78" t="s">
        <v>415</v>
      </c>
      <c r="E30" s="78" t="s">
        <v>416</v>
      </c>
      <c r="F30" s="78" t="s">
        <v>382</v>
      </c>
      <c r="G30" s="78" t="s">
        <v>329</v>
      </c>
      <c r="H30" s="77" t="s">
        <v>340</v>
      </c>
      <c r="I30" s="73" t="s">
        <v>390</v>
      </c>
      <c r="J30" s="73" t="s">
        <v>248</v>
      </c>
      <c r="K30" s="73" t="s">
        <v>204</v>
      </c>
      <c r="L30" s="73" t="s">
        <v>153</v>
      </c>
      <c r="M30" s="73" t="s">
        <v>91</v>
      </c>
      <c r="N30" s="73" t="s">
        <v>383</v>
      </c>
      <c r="O30" s="73" t="s">
        <v>87</v>
      </c>
      <c r="P30" s="73" t="s">
        <v>88</v>
      </c>
      <c r="Q30" s="73" t="s">
        <v>332</v>
      </c>
      <c r="R30" s="73" t="s">
        <v>207</v>
      </c>
      <c r="S30" s="74" t="s">
        <v>346</v>
      </c>
      <c r="T30" s="74" t="s">
        <v>182</v>
      </c>
      <c r="U30" s="74" t="s">
        <v>417</v>
      </c>
      <c r="V30" s="74" t="s">
        <v>254</v>
      </c>
      <c r="W30" s="74" t="s">
        <v>129</v>
      </c>
      <c r="X30" s="75" t="s">
        <v>267</v>
      </c>
      <c r="Y30" s="75" t="s">
        <v>210</v>
      </c>
      <c r="Z30" s="75" t="s">
        <v>131</v>
      </c>
      <c r="AA30" s="75" t="s">
        <v>235</v>
      </c>
      <c r="AB30" s="75" t="s">
        <v>300</v>
      </c>
      <c r="AC30" s="75" t="s">
        <v>397</v>
      </c>
      <c r="AD30" s="75" t="s">
        <v>349</v>
      </c>
      <c r="AE30" s="75" t="s">
        <v>164</v>
      </c>
      <c r="AF30" s="75" t="s">
        <v>269</v>
      </c>
    </row>
    <row r="31" spans="1:32" ht="21" thickBot="1">
      <c r="A31" s="84"/>
      <c r="B31" s="80" t="s">
        <v>418</v>
      </c>
      <c r="C31" s="78" t="s">
        <v>419</v>
      </c>
      <c r="D31" s="78" t="s">
        <v>420</v>
      </c>
      <c r="E31" s="78" t="s">
        <v>421</v>
      </c>
      <c r="F31" s="78" t="s">
        <v>389</v>
      </c>
      <c r="G31" s="78" t="s">
        <v>405</v>
      </c>
      <c r="H31" s="77" t="s">
        <v>319</v>
      </c>
      <c r="I31" s="73" t="s">
        <v>393</v>
      </c>
      <c r="J31" s="73" t="s">
        <v>330</v>
      </c>
      <c r="K31" s="73" t="s">
        <v>263</v>
      </c>
      <c r="L31" s="73" t="s">
        <v>342</v>
      </c>
      <c r="M31" s="73" t="s">
        <v>249</v>
      </c>
      <c r="N31" s="73" t="s">
        <v>205</v>
      </c>
      <c r="O31" s="73" t="s">
        <v>229</v>
      </c>
      <c r="P31" s="73" t="s">
        <v>124</v>
      </c>
      <c r="Q31" s="73" t="s">
        <v>344</v>
      </c>
      <c r="R31" s="73" t="s">
        <v>157</v>
      </c>
      <c r="S31" s="74" t="s">
        <v>356</v>
      </c>
      <c r="T31" s="74" t="s">
        <v>253</v>
      </c>
      <c r="U31" s="74" t="s">
        <v>96</v>
      </c>
      <c r="V31" s="74" t="s">
        <v>183</v>
      </c>
      <c r="W31" s="74" t="s">
        <v>378</v>
      </c>
      <c r="X31" s="74" t="s">
        <v>255</v>
      </c>
      <c r="Y31" s="75" t="s">
        <v>357</v>
      </c>
      <c r="Z31" s="75" t="s">
        <v>268</v>
      </c>
      <c r="AA31" s="75" t="s">
        <v>347</v>
      </c>
      <c r="AB31" s="75" t="s">
        <v>282</v>
      </c>
      <c r="AC31" s="75" t="s">
        <v>402</v>
      </c>
      <c r="AD31" s="75" t="s">
        <v>359</v>
      </c>
      <c r="AE31" s="75" t="s">
        <v>188</v>
      </c>
      <c r="AF31" s="75" t="s">
        <v>103</v>
      </c>
    </row>
    <row r="32" spans="1:32" ht="21" thickBot="1">
      <c r="A32" s="84"/>
      <c r="B32" s="80" t="s">
        <v>422</v>
      </c>
      <c r="C32" s="78" t="s">
        <v>423</v>
      </c>
      <c r="D32" s="78" t="s">
        <v>409</v>
      </c>
      <c r="E32" s="78" t="s">
        <v>410</v>
      </c>
      <c r="F32" s="78" t="s">
        <v>374</v>
      </c>
      <c r="G32" s="78" t="s">
        <v>424</v>
      </c>
      <c r="H32" s="77" t="s">
        <v>425</v>
      </c>
      <c r="I32" s="77" t="s">
        <v>308</v>
      </c>
      <c r="J32" s="73" t="s">
        <v>341</v>
      </c>
      <c r="K32" s="73" t="s">
        <v>82</v>
      </c>
      <c r="L32" s="73" t="s">
        <v>320</v>
      </c>
      <c r="M32" s="73" t="s">
        <v>296</v>
      </c>
      <c r="N32" s="73" t="s">
        <v>85</v>
      </c>
      <c r="O32" s="73" t="s">
        <v>86</v>
      </c>
      <c r="P32" s="73" t="s">
        <v>87</v>
      </c>
      <c r="Q32" s="73" t="s">
        <v>88</v>
      </c>
      <c r="R32" s="73" t="s">
        <v>89</v>
      </c>
      <c r="S32" s="73" t="s">
        <v>207</v>
      </c>
      <c r="T32" s="74" t="s">
        <v>298</v>
      </c>
      <c r="U32" s="74" t="s">
        <v>426</v>
      </c>
      <c r="V32" s="74" t="s">
        <v>311</v>
      </c>
      <c r="W32" s="74" t="s">
        <v>384</v>
      </c>
      <c r="X32" s="74" t="s">
        <v>184</v>
      </c>
      <c r="Y32" s="74" t="s">
        <v>98</v>
      </c>
      <c r="Z32" s="75" t="s">
        <v>280</v>
      </c>
      <c r="AA32" s="75" t="s">
        <v>234</v>
      </c>
      <c r="AB32" s="75" t="s">
        <v>161</v>
      </c>
      <c r="AC32" s="75" t="s">
        <v>427</v>
      </c>
      <c r="AD32" s="75" t="s">
        <v>283</v>
      </c>
      <c r="AE32" s="75" t="s">
        <v>163</v>
      </c>
      <c r="AF32" s="75" t="s">
        <v>428</v>
      </c>
    </row>
    <row r="33" spans="1:32" ht="21" thickBot="1">
      <c r="A33" s="84"/>
      <c r="B33" s="80" t="s">
        <v>429</v>
      </c>
      <c r="C33" s="78" t="s">
        <v>430</v>
      </c>
      <c r="D33" s="78" t="s">
        <v>414</v>
      </c>
      <c r="E33" s="78" t="s">
        <v>415</v>
      </c>
      <c r="F33" s="78" t="s">
        <v>416</v>
      </c>
      <c r="G33" s="78" t="s">
        <v>431</v>
      </c>
      <c r="H33" s="78" t="s">
        <v>339</v>
      </c>
      <c r="I33" s="77" t="s">
        <v>406</v>
      </c>
      <c r="J33" s="73" t="s">
        <v>376</v>
      </c>
      <c r="K33" s="73" t="s">
        <v>377</v>
      </c>
      <c r="L33" s="73" t="s">
        <v>295</v>
      </c>
      <c r="M33" s="73" t="s">
        <v>264</v>
      </c>
      <c r="N33" s="73" t="s">
        <v>279</v>
      </c>
      <c r="O33" s="73" t="s">
        <v>354</v>
      </c>
      <c r="P33" s="73" t="s">
        <v>266</v>
      </c>
      <c r="Q33" s="73" t="s">
        <v>181</v>
      </c>
      <c r="R33" s="73" t="s">
        <v>344</v>
      </c>
      <c r="S33" s="73" t="s">
        <v>157</v>
      </c>
      <c r="T33" s="74" t="s">
        <v>333</v>
      </c>
      <c r="U33" s="74" t="s">
        <v>208</v>
      </c>
      <c r="V33" s="74" t="s">
        <v>432</v>
      </c>
      <c r="W33" s="74" t="s">
        <v>128</v>
      </c>
      <c r="X33" s="74" t="s">
        <v>97</v>
      </c>
      <c r="Y33" s="74" t="s">
        <v>370</v>
      </c>
      <c r="Z33" s="75" t="s">
        <v>267</v>
      </c>
      <c r="AA33" s="75" t="s">
        <v>210</v>
      </c>
      <c r="AB33" s="75" t="s">
        <v>281</v>
      </c>
      <c r="AC33" s="75" t="s">
        <v>100</v>
      </c>
      <c r="AD33" s="75" t="s">
        <v>322</v>
      </c>
      <c r="AE33" s="75" t="s">
        <v>348</v>
      </c>
      <c r="AF33" s="75" t="s">
        <v>102</v>
      </c>
    </row>
    <row r="34" spans="1:32" ht="21" thickBot="1">
      <c r="A34" s="84"/>
      <c r="B34" s="80" t="s">
        <v>433</v>
      </c>
      <c r="C34" s="78" t="s">
        <v>434</v>
      </c>
      <c r="D34" s="78" t="s">
        <v>435</v>
      </c>
      <c r="E34" s="78" t="s">
        <v>399</v>
      </c>
      <c r="F34" s="78" t="s">
        <v>421</v>
      </c>
      <c r="G34" s="78" t="s">
        <v>389</v>
      </c>
      <c r="H34" s="78" t="s">
        <v>405</v>
      </c>
      <c r="I34" s="77" t="s">
        <v>319</v>
      </c>
      <c r="J34" s="77" t="s">
        <v>293</v>
      </c>
      <c r="K34" s="73" t="s">
        <v>309</v>
      </c>
      <c r="L34" s="73" t="s">
        <v>395</v>
      </c>
      <c r="M34" s="73" t="s">
        <v>178</v>
      </c>
      <c r="N34" s="73" t="s">
        <v>296</v>
      </c>
      <c r="O34" s="73" t="s">
        <v>265</v>
      </c>
      <c r="P34" s="73" t="s">
        <v>180</v>
      </c>
      <c r="Q34" s="73" t="s">
        <v>250</v>
      </c>
      <c r="R34" s="73" t="s">
        <v>88</v>
      </c>
      <c r="S34" s="73" t="s">
        <v>89</v>
      </c>
      <c r="T34" s="73" t="s">
        <v>345</v>
      </c>
      <c r="U34" s="74" t="s">
        <v>231</v>
      </c>
      <c r="V34" s="74" t="s">
        <v>127</v>
      </c>
      <c r="W34" s="74" t="s">
        <v>159</v>
      </c>
      <c r="X34" s="74" t="s">
        <v>183</v>
      </c>
      <c r="Y34" s="74" t="s">
        <v>378</v>
      </c>
      <c r="Z34" s="74" t="s">
        <v>255</v>
      </c>
      <c r="AA34" s="75" t="s">
        <v>357</v>
      </c>
      <c r="AB34" s="75" t="s">
        <v>99</v>
      </c>
      <c r="AC34" s="75" t="s">
        <v>257</v>
      </c>
      <c r="AD34" s="75" t="s">
        <v>187</v>
      </c>
      <c r="AE34" s="75" t="s">
        <v>334</v>
      </c>
      <c r="AF34" s="75" t="s">
        <v>397</v>
      </c>
    </row>
    <row r="35" spans="1:32" ht="21" thickBot="1">
      <c r="A35" s="84"/>
      <c r="B35" s="80" t="s">
        <v>436</v>
      </c>
      <c r="C35" s="78" t="s">
        <v>437</v>
      </c>
      <c r="D35" s="78" t="s">
        <v>438</v>
      </c>
      <c r="E35" s="78" t="s">
        <v>420</v>
      </c>
      <c r="F35" s="78" t="s">
        <v>388</v>
      </c>
      <c r="G35" s="78" t="s">
        <v>368</v>
      </c>
      <c r="H35" s="78" t="s">
        <v>78</v>
      </c>
      <c r="I35" s="77" t="s">
        <v>79</v>
      </c>
      <c r="J35" s="77" t="s">
        <v>308</v>
      </c>
      <c r="K35" s="73" t="s">
        <v>341</v>
      </c>
      <c r="L35" s="73" t="s">
        <v>82</v>
      </c>
      <c r="M35" s="73" t="s">
        <v>204</v>
      </c>
      <c r="N35" s="73" t="s">
        <v>153</v>
      </c>
      <c r="O35" s="73" t="s">
        <v>91</v>
      </c>
      <c r="P35" s="73" t="s">
        <v>123</v>
      </c>
      <c r="Q35" s="73" t="s">
        <v>155</v>
      </c>
      <c r="R35" s="73" t="s">
        <v>181</v>
      </c>
      <c r="S35" s="73" t="s">
        <v>344</v>
      </c>
      <c r="T35" s="73" t="s">
        <v>94</v>
      </c>
      <c r="U35" s="74" t="s">
        <v>333</v>
      </c>
      <c r="V35" s="74" t="s">
        <v>158</v>
      </c>
      <c r="W35" s="74" t="s">
        <v>232</v>
      </c>
      <c r="X35" s="74" t="s">
        <v>417</v>
      </c>
      <c r="Y35" s="74" t="s">
        <v>254</v>
      </c>
      <c r="Z35" s="74" t="s">
        <v>184</v>
      </c>
      <c r="AA35" s="74" t="s">
        <v>98</v>
      </c>
      <c r="AB35" s="75" t="s">
        <v>280</v>
      </c>
      <c r="AC35" s="75" t="s">
        <v>234</v>
      </c>
      <c r="AD35" s="75" t="s">
        <v>211</v>
      </c>
      <c r="AE35" s="75" t="s">
        <v>132</v>
      </c>
      <c r="AF35" s="75" t="s">
        <v>402</v>
      </c>
    </row>
    <row r="36" spans="1:32" ht="21" thickBot="1">
      <c r="A36" s="84"/>
      <c r="B36" s="80" t="s">
        <v>439</v>
      </c>
      <c r="C36" s="78" t="s">
        <v>73</v>
      </c>
      <c r="D36" s="78" t="s">
        <v>423</v>
      </c>
      <c r="E36" s="78" t="s">
        <v>409</v>
      </c>
      <c r="F36" s="78" t="s">
        <v>392</v>
      </c>
      <c r="G36" s="78" t="s">
        <v>416</v>
      </c>
      <c r="H36" s="78" t="s">
        <v>382</v>
      </c>
      <c r="I36" s="78" t="s">
        <v>339</v>
      </c>
      <c r="J36" s="77" t="s">
        <v>406</v>
      </c>
      <c r="K36" s="73" t="s">
        <v>393</v>
      </c>
      <c r="L36" s="73" t="s">
        <v>330</v>
      </c>
      <c r="M36" s="73" t="s">
        <v>227</v>
      </c>
      <c r="N36" s="73" t="s">
        <v>83</v>
      </c>
      <c r="O36" s="73" t="s">
        <v>84</v>
      </c>
      <c r="P36" s="73" t="s">
        <v>91</v>
      </c>
      <c r="Q36" s="73" t="s">
        <v>383</v>
      </c>
      <c r="R36" s="73" t="s">
        <v>155</v>
      </c>
      <c r="S36" s="73" t="s">
        <v>230</v>
      </c>
      <c r="T36" s="73" t="s">
        <v>344</v>
      </c>
      <c r="U36" s="73" t="s">
        <v>94</v>
      </c>
      <c r="V36" s="74" t="s">
        <v>333</v>
      </c>
      <c r="W36" s="74" t="s">
        <v>158</v>
      </c>
      <c r="X36" s="74" t="s">
        <v>232</v>
      </c>
      <c r="Y36" s="74" t="s">
        <v>417</v>
      </c>
      <c r="Z36" s="74" t="s">
        <v>254</v>
      </c>
      <c r="AA36" s="74" t="s">
        <v>184</v>
      </c>
      <c r="AB36" s="74" t="s">
        <v>160</v>
      </c>
      <c r="AC36" s="75" t="s">
        <v>280</v>
      </c>
      <c r="AD36" s="75" t="s">
        <v>371</v>
      </c>
      <c r="AE36" s="75" t="s">
        <v>211</v>
      </c>
      <c r="AF36" s="75" t="s">
        <v>282</v>
      </c>
    </row>
    <row r="37" spans="1:32" ht="21" thickBot="1">
      <c r="A37" s="84"/>
      <c r="B37" s="80" t="s">
        <v>440</v>
      </c>
      <c r="C37" s="78" t="s">
        <v>441</v>
      </c>
      <c r="D37" s="78" t="s">
        <v>434</v>
      </c>
      <c r="E37" s="78" t="s">
        <v>435</v>
      </c>
      <c r="F37" s="78" t="s">
        <v>420</v>
      </c>
      <c r="G37" s="78" t="s">
        <v>388</v>
      </c>
      <c r="H37" s="78" t="s">
        <v>77</v>
      </c>
      <c r="I37" s="78" t="s">
        <v>78</v>
      </c>
      <c r="J37" s="77" t="s">
        <v>425</v>
      </c>
      <c r="K37" s="77" t="s">
        <v>340</v>
      </c>
      <c r="L37" s="73" t="s">
        <v>390</v>
      </c>
      <c r="M37" s="73" t="s">
        <v>377</v>
      </c>
      <c r="N37" s="73" t="s">
        <v>263</v>
      </c>
      <c r="O37" s="73" t="s">
        <v>178</v>
      </c>
      <c r="P37" s="73" t="s">
        <v>122</v>
      </c>
      <c r="Q37" s="73" t="s">
        <v>265</v>
      </c>
      <c r="R37" s="73" t="s">
        <v>86</v>
      </c>
      <c r="S37" s="73" t="s">
        <v>87</v>
      </c>
      <c r="T37" s="73" t="s">
        <v>93</v>
      </c>
      <c r="U37" s="73" t="s">
        <v>251</v>
      </c>
      <c r="V37" s="73" t="s">
        <v>157</v>
      </c>
      <c r="W37" s="74" t="s">
        <v>356</v>
      </c>
      <c r="X37" s="74" t="s">
        <v>208</v>
      </c>
      <c r="Y37" s="74" t="s">
        <v>232</v>
      </c>
      <c r="Z37" s="74" t="s">
        <v>407</v>
      </c>
      <c r="AA37" s="74" t="s">
        <v>254</v>
      </c>
      <c r="AB37" s="74" t="s">
        <v>184</v>
      </c>
      <c r="AC37" s="74" t="s">
        <v>160</v>
      </c>
      <c r="AD37" s="75" t="s">
        <v>280</v>
      </c>
      <c r="AE37" s="75" t="s">
        <v>371</v>
      </c>
      <c r="AF37" s="75" t="s">
        <v>347</v>
      </c>
    </row>
    <row r="38" spans="1:32" ht="21" thickBot="1">
      <c r="A38" s="84"/>
      <c r="B38" s="80" t="s">
        <v>442</v>
      </c>
      <c r="C38" s="78" t="s">
        <v>443</v>
      </c>
      <c r="D38" s="78" t="s">
        <v>73</v>
      </c>
      <c r="E38" s="78" t="s">
        <v>74</v>
      </c>
      <c r="F38" s="78" t="s">
        <v>409</v>
      </c>
      <c r="G38" s="78" t="s">
        <v>392</v>
      </c>
      <c r="H38" s="78" t="s">
        <v>416</v>
      </c>
      <c r="I38" s="78" t="s">
        <v>431</v>
      </c>
      <c r="J38" s="78" t="s">
        <v>405</v>
      </c>
      <c r="K38" s="77" t="s">
        <v>375</v>
      </c>
      <c r="L38" s="77" t="s">
        <v>293</v>
      </c>
      <c r="M38" s="73" t="s">
        <v>81</v>
      </c>
      <c r="N38" s="73" t="s">
        <v>278</v>
      </c>
      <c r="O38" s="73" t="s">
        <v>295</v>
      </c>
      <c r="P38" s="73" t="s">
        <v>228</v>
      </c>
      <c r="Q38" s="73" t="s">
        <v>249</v>
      </c>
      <c r="R38" s="73" t="s">
        <v>154</v>
      </c>
      <c r="S38" s="73" t="s">
        <v>92</v>
      </c>
      <c r="T38" s="73" t="s">
        <v>250</v>
      </c>
      <c r="U38" s="73" t="s">
        <v>88</v>
      </c>
      <c r="V38" s="73" t="s">
        <v>125</v>
      </c>
      <c r="W38" s="73" t="s">
        <v>321</v>
      </c>
      <c r="X38" s="74" t="s">
        <v>356</v>
      </c>
      <c r="Y38" s="74" t="s">
        <v>208</v>
      </c>
      <c r="Z38" s="74" t="s">
        <v>432</v>
      </c>
      <c r="AA38" s="74" t="s">
        <v>407</v>
      </c>
      <c r="AB38" s="74" t="s">
        <v>254</v>
      </c>
      <c r="AC38" s="74" t="s">
        <v>184</v>
      </c>
      <c r="AD38" s="74" t="s">
        <v>160</v>
      </c>
      <c r="AE38" s="75" t="s">
        <v>130</v>
      </c>
      <c r="AF38" s="75" t="s">
        <v>268</v>
      </c>
    </row>
    <row r="39" spans="1:32" ht="21" thickBot="1">
      <c r="A39" s="84"/>
      <c r="B39" s="80" t="s">
        <v>444</v>
      </c>
      <c r="C39" s="78" t="s">
        <v>445</v>
      </c>
      <c r="D39" s="78" t="s">
        <v>446</v>
      </c>
      <c r="E39" s="78" t="s">
        <v>430</v>
      </c>
      <c r="F39" s="78" t="s">
        <v>435</v>
      </c>
      <c r="G39" s="78" t="s">
        <v>420</v>
      </c>
      <c r="H39" s="78" t="s">
        <v>388</v>
      </c>
      <c r="I39" s="78" t="s">
        <v>77</v>
      </c>
      <c r="J39" s="78" t="s">
        <v>424</v>
      </c>
      <c r="K39" s="78" t="s">
        <v>329</v>
      </c>
      <c r="L39" s="77" t="s">
        <v>369</v>
      </c>
      <c r="M39" s="73" t="s">
        <v>376</v>
      </c>
      <c r="N39" s="73" t="s">
        <v>330</v>
      </c>
      <c r="O39" s="73" t="s">
        <v>227</v>
      </c>
      <c r="P39" s="73" t="s">
        <v>83</v>
      </c>
      <c r="Q39" s="73" t="s">
        <v>153</v>
      </c>
      <c r="R39" s="73" t="s">
        <v>179</v>
      </c>
      <c r="S39" s="73" t="s">
        <v>354</v>
      </c>
      <c r="T39" s="73" t="s">
        <v>229</v>
      </c>
      <c r="U39" s="73" t="s">
        <v>343</v>
      </c>
      <c r="V39" s="73" t="s">
        <v>156</v>
      </c>
      <c r="W39" s="73" t="s">
        <v>89</v>
      </c>
      <c r="X39" s="73" t="s">
        <v>345</v>
      </c>
      <c r="Y39" s="74" t="s">
        <v>95</v>
      </c>
      <c r="Z39" s="74" t="s">
        <v>253</v>
      </c>
      <c r="AA39" s="74" t="s">
        <v>432</v>
      </c>
      <c r="AB39" s="74" t="s">
        <v>407</v>
      </c>
      <c r="AC39" s="74" t="s">
        <v>254</v>
      </c>
      <c r="AD39" s="74" t="s">
        <v>233</v>
      </c>
      <c r="AE39" s="74" t="s">
        <v>209</v>
      </c>
      <c r="AF39" s="75" t="s">
        <v>357</v>
      </c>
    </row>
    <row r="40" spans="1:32" ht="21" thickBot="1">
      <c r="A40" s="84"/>
      <c r="B40" s="80" t="s">
        <v>447</v>
      </c>
      <c r="C40" s="78" t="s">
        <v>448</v>
      </c>
      <c r="D40" s="78" t="s">
        <v>449</v>
      </c>
      <c r="E40" s="78" t="s">
        <v>450</v>
      </c>
      <c r="F40" s="78" t="s">
        <v>74</v>
      </c>
      <c r="G40" s="78" t="s">
        <v>451</v>
      </c>
      <c r="H40" s="78" t="s">
        <v>415</v>
      </c>
      <c r="I40" s="78" t="s">
        <v>381</v>
      </c>
      <c r="J40" s="78" t="s">
        <v>389</v>
      </c>
      <c r="K40" s="78" t="s">
        <v>353</v>
      </c>
      <c r="L40" s="77" t="s">
        <v>79</v>
      </c>
      <c r="M40" s="77" t="s">
        <v>340</v>
      </c>
      <c r="N40" s="73" t="s">
        <v>277</v>
      </c>
      <c r="O40" s="73" t="s">
        <v>294</v>
      </c>
      <c r="P40" s="73" t="s">
        <v>395</v>
      </c>
      <c r="Q40" s="73" t="s">
        <v>320</v>
      </c>
      <c r="R40" s="73" t="s">
        <v>84</v>
      </c>
      <c r="S40" s="73" t="s">
        <v>91</v>
      </c>
      <c r="T40" s="73" t="s">
        <v>354</v>
      </c>
      <c r="U40" s="73" t="s">
        <v>229</v>
      </c>
      <c r="V40" s="73" t="s">
        <v>343</v>
      </c>
      <c r="W40" s="73" t="s">
        <v>156</v>
      </c>
      <c r="X40" s="73" t="s">
        <v>89</v>
      </c>
      <c r="Y40" s="73" t="s">
        <v>345</v>
      </c>
      <c r="Z40" s="74" t="s">
        <v>95</v>
      </c>
      <c r="AA40" s="74" t="s">
        <v>208</v>
      </c>
      <c r="AB40" s="74" t="s">
        <v>232</v>
      </c>
      <c r="AC40" s="74" t="s">
        <v>417</v>
      </c>
      <c r="AD40" s="74" t="s">
        <v>384</v>
      </c>
      <c r="AE40" s="74" t="s">
        <v>233</v>
      </c>
      <c r="AF40" s="74" t="s">
        <v>209</v>
      </c>
    </row>
    <row r="41" spans="1:32" ht="21" thickBot="1">
      <c r="A41" s="84"/>
      <c r="B41" s="80" t="s">
        <v>452</v>
      </c>
      <c r="C41" s="78" t="s">
        <v>71</v>
      </c>
      <c r="D41" s="78" t="s">
        <v>445</v>
      </c>
      <c r="E41" s="78" t="s">
        <v>446</v>
      </c>
      <c r="F41" s="78" t="s">
        <v>434</v>
      </c>
      <c r="G41" s="78" t="s">
        <v>438</v>
      </c>
      <c r="H41" s="78" t="s">
        <v>404</v>
      </c>
      <c r="I41" s="78" t="s">
        <v>76</v>
      </c>
      <c r="J41" s="78" t="s">
        <v>453</v>
      </c>
      <c r="K41" s="78" t="s">
        <v>382</v>
      </c>
      <c r="L41" s="78" t="s">
        <v>339</v>
      </c>
      <c r="M41" s="77" t="s">
        <v>375</v>
      </c>
      <c r="N41" s="77" t="s">
        <v>80</v>
      </c>
      <c r="O41" s="73" t="s">
        <v>341</v>
      </c>
      <c r="P41" s="73" t="s">
        <v>377</v>
      </c>
      <c r="Q41" s="73" t="s">
        <v>263</v>
      </c>
      <c r="R41" s="73" t="s">
        <v>178</v>
      </c>
      <c r="S41" s="73" t="s">
        <v>296</v>
      </c>
      <c r="T41" s="73" t="s">
        <v>91</v>
      </c>
      <c r="U41" s="73" t="s">
        <v>123</v>
      </c>
      <c r="V41" s="73" t="s">
        <v>266</v>
      </c>
      <c r="W41" s="73" t="s">
        <v>343</v>
      </c>
      <c r="X41" s="73" t="s">
        <v>156</v>
      </c>
      <c r="Y41" s="73" t="s">
        <v>89</v>
      </c>
      <c r="Z41" s="73" t="s">
        <v>321</v>
      </c>
      <c r="AA41" s="74" t="s">
        <v>356</v>
      </c>
      <c r="AB41" s="74" t="s">
        <v>208</v>
      </c>
      <c r="AC41" s="74" t="s">
        <v>232</v>
      </c>
      <c r="AD41" s="74" t="s">
        <v>311</v>
      </c>
      <c r="AE41" s="74" t="s">
        <v>400</v>
      </c>
      <c r="AF41" s="74" t="s">
        <v>364</v>
      </c>
    </row>
    <row r="42" spans="1:32" ht="21" thickBot="1">
      <c r="A42" s="84"/>
      <c r="B42" s="80" t="s">
        <v>454</v>
      </c>
      <c r="C42" s="78" t="s">
        <v>455</v>
      </c>
      <c r="D42" s="78" t="s">
        <v>448</v>
      </c>
      <c r="E42" s="78" t="s">
        <v>449</v>
      </c>
      <c r="F42" s="78" t="s">
        <v>73</v>
      </c>
      <c r="G42" s="78" t="s">
        <v>423</v>
      </c>
      <c r="H42" s="78" t="s">
        <v>414</v>
      </c>
      <c r="I42" s="78" t="s">
        <v>399</v>
      </c>
      <c r="J42" s="78" t="s">
        <v>421</v>
      </c>
      <c r="K42" s="78" t="s">
        <v>77</v>
      </c>
      <c r="L42" s="78" t="s">
        <v>424</v>
      </c>
      <c r="M42" s="78" t="s">
        <v>456</v>
      </c>
      <c r="N42" s="77" t="s">
        <v>406</v>
      </c>
      <c r="O42" s="77" t="s">
        <v>293</v>
      </c>
      <c r="P42" s="73" t="s">
        <v>81</v>
      </c>
      <c r="Q42" s="73" t="s">
        <v>248</v>
      </c>
      <c r="R42" s="73" t="s">
        <v>331</v>
      </c>
      <c r="S42" s="73" t="s">
        <v>342</v>
      </c>
      <c r="T42" s="73" t="s">
        <v>296</v>
      </c>
      <c r="U42" s="73" t="s">
        <v>85</v>
      </c>
      <c r="V42" s="73" t="s">
        <v>123</v>
      </c>
      <c r="W42" s="73" t="s">
        <v>266</v>
      </c>
      <c r="X42" s="73" t="s">
        <v>343</v>
      </c>
      <c r="Y42" s="73" t="s">
        <v>156</v>
      </c>
      <c r="Z42" s="73" t="s">
        <v>125</v>
      </c>
      <c r="AA42" s="73" t="s">
        <v>321</v>
      </c>
      <c r="AB42" s="74" t="s">
        <v>356</v>
      </c>
      <c r="AC42" s="74" t="s">
        <v>158</v>
      </c>
      <c r="AD42" s="74" t="s">
        <v>182</v>
      </c>
      <c r="AE42" s="74" t="s">
        <v>159</v>
      </c>
      <c r="AF42" s="74" t="s">
        <v>457</v>
      </c>
    </row>
    <row r="43" spans="1:32" ht="21" thickBot="1">
      <c r="A43" s="84"/>
      <c r="B43" s="80" t="s">
        <v>458</v>
      </c>
      <c r="C43" s="78" t="s">
        <v>459</v>
      </c>
      <c r="D43" s="78" t="s">
        <v>71</v>
      </c>
      <c r="E43" s="78" t="s">
        <v>445</v>
      </c>
      <c r="F43" s="78" t="s">
        <v>441</v>
      </c>
      <c r="G43" s="78" t="s">
        <v>434</v>
      </c>
      <c r="H43" s="78" t="s">
        <v>419</v>
      </c>
      <c r="I43" s="78" t="s">
        <v>409</v>
      </c>
      <c r="J43" s="78" t="s">
        <v>392</v>
      </c>
      <c r="K43" s="78" t="s">
        <v>381</v>
      </c>
      <c r="L43" s="78" t="s">
        <v>389</v>
      </c>
      <c r="M43" s="78" t="s">
        <v>78</v>
      </c>
      <c r="N43" s="78" t="s">
        <v>329</v>
      </c>
      <c r="O43" s="77" t="s">
        <v>369</v>
      </c>
      <c r="P43" s="73" t="s">
        <v>393</v>
      </c>
      <c r="Q43" s="73" t="s">
        <v>309</v>
      </c>
      <c r="R43" s="73" t="s">
        <v>278</v>
      </c>
      <c r="S43" s="73" t="s">
        <v>295</v>
      </c>
      <c r="T43" s="73" t="s">
        <v>342</v>
      </c>
      <c r="U43" s="73" t="s">
        <v>296</v>
      </c>
      <c r="V43" s="73" t="s">
        <v>85</v>
      </c>
      <c r="W43" s="73" t="s">
        <v>123</v>
      </c>
      <c r="X43" s="73" t="s">
        <v>266</v>
      </c>
      <c r="Y43" s="73" t="s">
        <v>343</v>
      </c>
      <c r="Z43" s="73" t="s">
        <v>88</v>
      </c>
      <c r="AA43" s="73" t="s">
        <v>125</v>
      </c>
      <c r="AB43" s="73" t="s">
        <v>157</v>
      </c>
      <c r="AC43" s="74" t="s">
        <v>333</v>
      </c>
      <c r="AD43" s="74" t="s">
        <v>346</v>
      </c>
      <c r="AE43" s="74" t="s">
        <v>426</v>
      </c>
      <c r="AF43" s="74" t="s">
        <v>412</v>
      </c>
    </row>
    <row r="44" spans="1:32" ht="21" thickBot="1">
      <c r="A44" s="84"/>
      <c r="B44" s="80" t="s">
        <v>460</v>
      </c>
      <c r="C44" s="78" t="s">
        <v>70</v>
      </c>
      <c r="D44" s="78" t="s">
        <v>455</v>
      </c>
      <c r="E44" s="78" t="s">
        <v>448</v>
      </c>
      <c r="F44" s="78" t="s">
        <v>443</v>
      </c>
      <c r="G44" s="78" t="s">
        <v>461</v>
      </c>
      <c r="H44" s="78" t="s">
        <v>462</v>
      </c>
      <c r="I44" s="78" t="s">
        <v>435</v>
      </c>
      <c r="J44" s="78" t="s">
        <v>404</v>
      </c>
      <c r="K44" s="78" t="s">
        <v>410</v>
      </c>
      <c r="L44" s="78" t="s">
        <v>453</v>
      </c>
      <c r="M44" s="78" t="s">
        <v>431</v>
      </c>
      <c r="N44" s="78" t="s">
        <v>353</v>
      </c>
      <c r="O44" s="77" t="s">
        <v>425</v>
      </c>
      <c r="P44" s="77" t="s">
        <v>340</v>
      </c>
      <c r="Q44" s="73" t="s">
        <v>376</v>
      </c>
      <c r="R44" s="73" t="s">
        <v>309</v>
      </c>
      <c r="S44" s="73" t="s">
        <v>82</v>
      </c>
      <c r="T44" s="73" t="s">
        <v>295</v>
      </c>
      <c r="U44" s="73" t="s">
        <v>342</v>
      </c>
      <c r="V44" s="73" t="s">
        <v>296</v>
      </c>
      <c r="W44" s="73" t="s">
        <v>85</v>
      </c>
      <c r="X44" s="73" t="s">
        <v>123</v>
      </c>
      <c r="Y44" s="73" t="s">
        <v>229</v>
      </c>
      <c r="Z44" s="73" t="s">
        <v>250</v>
      </c>
      <c r="AA44" s="73" t="s">
        <v>88</v>
      </c>
      <c r="AB44" s="73" t="s">
        <v>251</v>
      </c>
      <c r="AC44" s="73" t="s">
        <v>94</v>
      </c>
      <c r="AD44" s="74" t="s">
        <v>126</v>
      </c>
      <c r="AE44" s="74" t="s">
        <v>298</v>
      </c>
      <c r="AF44" s="74" t="s">
        <v>310</v>
      </c>
    </row>
    <row r="45" spans="1:32" ht="21" thickBot="1">
      <c r="A45" s="84"/>
      <c r="B45" s="80" t="s">
        <v>463</v>
      </c>
      <c r="C45" s="78" t="s">
        <v>464</v>
      </c>
      <c r="D45" s="78" t="s">
        <v>459</v>
      </c>
      <c r="E45" s="78" t="s">
        <v>71</v>
      </c>
      <c r="F45" s="78" t="s">
        <v>465</v>
      </c>
      <c r="G45" s="78" t="s">
        <v>466</v>
      </c>
      <c r="H45" s="78" t="s">
        <v>450</v>
      </c>
      <c r="I45" s="78" t="s">
        <v>423</v>
      </c>
      <c r="J45" s="78" t="s">
        <v>414</v>
      </c>
      <c r="K45" s="78" t="s">
        <v>399</v>
      </c>
      <c r="L45" s="78" t="s">
        <v>388</v>
      </c>
      <c r="M45" s="78" t="s">
        <v>374</v>
      </c>
      <c r="N45" s="78" t="s">
        <v>382</v>
      </c>
      <c r="O45" s="78" t="s">
        <v>405</v>
      </c>
      <c r="P45" s="77" t="s">
        <v>79</v>
      </c>
      <c r="Q45" s="77" t="s">
        <v>340</v>
      </c>
      <c r="R45" s="73" t="s">
        <v>376</v>
      </c>
      <c r="S45" s="73" t="s">
        <v>330</v>
      </c>
      <c r="T45" s="73" t="s">
        <v>82</v>
      </c>
      <c r="U45" s="73" t="s">
        <v>295</v>
      </c>
      <c r="V45" s="73" t="s">
        <v>342</v>
      </c>
      <c r="W45" s="73" t="s">
        <v>296</v>
      </c>
      <c r="X45" s="73" t="s">
        <v>91</v>
      </c>
      <c r="Y45" s="73" t="s">
        <v>354</v>
      </c>
      <c r="Z45" s="73" t="s">
        <v>92</v>
      </c>
      <c r="AA45" s="73" t="s">
        <v>250</v>
      </c>
      <c r="AB45" s="73" t="s">
        <v>93</v>
      </c>
      <c r="AC45" s="73" t="s">
        <v>344</v>
      </c>
      <c r="AD45" s="73" t="s">
        <v>355</v>
      </c>
      <c r="AE45" s="73" t="s">
        <v>207</v>
      </c>
      <c r="AF45" s="74" t="s">
        <v>95</v>
      </c>
    </row>
    <row r="46" spans="2:3" ht="20.25">
      <c r="B46" s="87"/>
      <c r="C46" s="86" t="s">
        <v>471</v>
      </c>
    </row>
    <row r="47" spans="2:3" ht="20.25">
      <c r="B47" s="88"/>
      <c r="C47" s="86" t="s">
        <v>467</v>
      </c>
    </row>
    <row r="48" spans="2:3" ht="20.25">
      <c r="B48" s="89"/>
      <c r="C48" s="86" t="s">
        <v>468</v>
      </c>
    </row>
    <row r="49" spans="2:3" ht="20.25">
      <c r="B49" s="90"/>
      <c r="C49" s="86" t="s">
        <v>469</v>
      </c>
    </row>
    <row r="50" spans="2:3" ht="20.25">
      <c r="B50" s="91"/>
      <c r="C50" s="86" t="s">
        <v>470</v>
      </c>
    </row>
  </sheetData>
  <mergeCells count="6">
    <mergeCell ref="A2:B4"/>
    <mergeCell ref="D2:J2"/>
    <mergeCell ref="K2:N2"/>
    <mergeCell ref="P2:S2"/>
    <mergeCell ref="AD2:AF2"/>
    <mergeCell ref="A5:A4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workbookViewId="0" topLeftCell="A1">
      <selection activeCell="M14" sqref="M14"/>
    </sheetView>
  </sheetViews>
  <sheetFormatPr defaultColWidth="14.421875" defaultRowHeight="15" customHeight="1"/>
  <cols>
    <col min="1" max="1" width="9.140625" style="0" customWidth="1"/>
    <col min="2" max="2" width="18.28125" style="0" customWidth="1"/>
    <col min="3" max="3" width="10.8515625" style="0" customWidth="1"/>
    <col min="4" max="19" width="9.140625" style="0" customWidth="1"/>
    <col min="20" max="20" width="17.8515625" style="0" hidden="1" customWidth="1"/>
    <col min="21" max="21" width="3.57421875" style="0" hidden="1" customWidth="1"/>
    <col min="22" max="22" width="10.28125" style="0" hidden="1" customWidth="1"/>
    <col min="23" max="23" width="8.7109375" style="0" hidden="1" customWidth="1"/>
    <col min="24" max="24" width="10.7109375" style="0" hidden="1" customWidth="1"/>
    <col min="25" max="25" width="53.140625" style="0" hidden="1" customWidth="1"/>
    <col min="26" max="30" width="8.7109375" style="0" hidden="1" customWidth="1"/>
  </cols>
  <sheetData>
    <row r="1" spans="1:3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7"/>
      <c r="N2" s="57"/>
      <c r="O2" s="5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75" thickBot="1">
      <c r="A3" s="1"/>
      <c r="B3" s="1"/>
      <c r="C3" s="6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>
      <c r="A4" s="1"/>
      <c r="B4" s="3" t="s">
        <v>3</v>
      </c>
      <c r="C4" s="64">
        <v>2.4</v>
      </c>
      <c r="D4" s="4" t="s">
        <v>4</v>
      </c>
      <c r="E4" s="1"/>
      <c r="F4" s="1"/>
      <c r="G4" s="1"/>
      <c r="H4" s="1"/>
      <c r="I4" s="57"/>
      <c r="J4" s="5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>
      <c r="A5" s="1"/>
      <c r="B5" s="5" t="s">
        <v>6</v>
      </c>
      <c r="C5" s="64">
        <v>4</v>
      </c>
      <c r="D5" s="6" t="s">
        <v>7</v>
      </c>
      <c r="E5" s="1"/>
      <c r="F5" s="1"/>
      <c r="G5" s="1"/>
      <c r="H5" s="1"/>
      <c r="I5" s="57"/>
      <c r="J5" s="5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>
      <c r="A6" s="1"/>
      <c r="B6" s="5" t="s">
        <v>9</v>
      </c>
      <c r="C6" s="64">
        <v>10</v>
      </c>
      <c r="D6" s="6" t="s">
        <v>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6.5" thickBot="1">
      <c r="A7" s="1"/>
      <c r="B7" s="7" t="s">
        <v>11</v>
      </c>
      <c r="C7" s="66">
        <v>0.2</v>
      </c>
      <c r="D7" s="8" t="s">
        <v>10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9"/>
      <c r="U7" s="9"/>
      <c r="V7" s="9" t="s">
        <v>12</v>
      </c>
      <c r="W7" s="1"/>
      <c r="X7" s="1"/>
      <c r="Y7" s="1"/>
      <c r="Z7" s="1"/>
      <c r="AA7" s="1"/>
      <c r="AB7" s="1"/>
      <c r="AC7" s="1"/>
      <c r="AD7" s="1"/>
    </row>
    <row r="8" spans="1:30" ht="15">
      <c r="A8" s="1"/>
      <c r="B8" s="10" t="s">
        <v>13</v>
      </c>
      <c r="C8" s="10" t="str">
        <f>IF(C4&lt;AA14,Y14,IF(C4&lt;AA15,Y15,IF(C4&lt;AA16,Y16,IF(C4&lt;AA17,Y17,Y18))))</f>
        <v>Lagers, Ales, Ambers, a maioria das cervejas</v>
      </c>
      <c r="D8" s="10"/>
      <c r="E8" s="10"/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 t="s">
        <v>14</v>
      </c>
      <c r="U9" s="1"/>
      <c r="V9" s="11" t="s">
        <v>15</v>
      </c>
      <c r="W9" s="1">
        <v>1.96</v>
      </c>
      <c r="X9" s="1" t="s">
        <v>16</v>
      </c>
      <c r="Y9" s="1"/>
      <c r="Z9" s="1"/>
      <c r="AA9" s="1"/>
      <c r="AB9" s="1"/>
      <c r="AC9" s="1"/>
      <c r="AD9" s="1"/>
    </row>
    <row r="10" spans="1:30" ht="15">
      <c r="A10" s="1"/>
      <c r="B10" s="1"/>
      <c r="C10" s="1"/>
      <c r="D10" s="1"/>
      <c r="E10" s="1"/>
      <c r="F10" s="1"/>
      <c r="G10" s="1"/>
      <c r="H10" s="57"/>
      <c r="I10" s="57"/>
      <c r="J10" s="1"/>
      <c r="M10" s="1"/>
      <c r="N10" s="1"/>
      <c r="O10" s="1"/>
      <c r="P10" s="1"/>
      <c r="Q10" s="1"/>
      <c r="R10" s="1"/>
      <c r="S10" s="1"/>
      <c r="T10" s="1"/>
      <c r="U10" s="1"/>
      <c r="V10" s="11" t="s">
        <v>17</v>
      </c>
      <c r="W10" s="1">
        <v>44.01</v>
      </c>
      <c r="X10" s="1" t="s">
        <v>18</v>
      </c>
      <c r="Y10" s="1"/>
      <c r="Z10" s="1"/>
      <c r="AA10" s="1"/>
      <c r="AB10" s="1"/>
      <c r="AC10" s="1"/>
      <c r="AD10" s="1"/>
    </row>
    <row r="11" spans="1:30" ht="15.75">
      <c r="A11" s="1"/>
      <c r="B11" s="60" t="s">
        <v>56</v>
      </c>
      <c r="C11" s="57"/>
      <c r="D11" s="12">
        <f>(C4*W9)/((2.71828182845904^(-10.73797+(2617.25/(C5+273.15))))*10)-1.013</f>
        <v>0.7036177634258272</v>
      </c>
      <c r="E11" s="9" t="s">
        <v>19</v>
      </c>
      <c r="F11" s="5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3">
        <f>AU9</f>
        <v>0</v>
      </c>
    </row>
    <row r="12" spans="1:30" ht="15">
      <c r="A12" s="1"/>
      <c r="B12" s="57"/>
      <c r="C12" s="57"/>
      <c r="D12" s="57"/>
      <c r="E12" s="57"/>
      <c r="F12" s="5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 t="s">
        <v>20</v>
      </c>
      <c r="U12" s="1"/>
      <c r="V12" s="1" t="s">
        <v>21</v>
      </c>
      <c r="W12" s="2">
        <f>C4</f>
        <v>2.4</v>
      </c>
      <c r="X12" s="1" t="s">
        <v>4</v>
      </c>
      <c r="Y12" s="1"/>
      <c r="Z12" s="1"/>
      <c r="AA12" s="1"/>
      <c r="AB12" s="1"/>
      <c r="AC12" s="1"/>
      <c r="AD12" s="1"/>
    </row>
    <row r="13" spans="1:30" ht="15">
      <c r="A13" s="1"/>
      <c r="B13" s="57"/>
      <c r="C13" s="57"/>
      <c r="D13" s="57"/>
      <c r="E13" s="57"/>
      <c r="F13" s="5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 t="s">
        <v>21</v>
      </c>
      <c r="W13" s="1"/>
      <c r="X13" s="1"/>
      <c r="Y13" s="1"/>
      <c r="Z13" s="1"/>
      <c r="AA13" s="1"/>
      <c r="AB13" s="1"/>
      <c r="AC13" s="1"/>
      <c r="AD13" s="1"/>
    </row>
    <row r="14" spans="1:30" ht="15">
      <c r="A14" s="1"/>
      <c r="B14" s="58" t="s">
        <v>53</v>
      </c>
      <c r="C14" s="1"/>
      <c r="D14" s="1"/>
      <c r="E14" s="1"/>
      <c r="F14" s="5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 t="s">
        <v>21</v>
      </c>
      <c r="W14" s="1"/>
      <c r="X14" s="1"/>
      <c r="Y14" s="1" t="s">
        <v>22</v>
      </c>
      <c r="Z14" s="2">
        <v>0.5</v>
      </c>
      <c r="AA14" s="2">
        <v>1.4</v>
      </c>
      <c r="AB14" s="1"/>
      <c r="AC14" s="1"/>
      <c r="AD14" s="1"/>
    </row>
    <row r="15" spans="1:30" ht="15">
      <c r="A15" s="1"/>
      <c r="B15" s="59" t="s">
        <v>1</v>
      </c>
      <c r="C15" s="2">
        <f>C17+C16</f>
        <v>47.69920711495675</v>
      </c>
      <c r="D15" s="1" t="s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1"/>
      <c r="Y15" s="1" t="s">
        <v>23</v>
      </c>
      <c r="Z15" s="2">
        <v>1.41</v>
      </c>
      <c r="AA15" s="2">
        <v>2.2</v>
      </c>
      <c r="AB15" s="1"/>
      <c r="AC15" s="1"/>
      <c r="AD15" s="1"/>
    </row>
    <row r="16" spans="1:30" ht="15">
      <c r="A16" s="1"/>
      <c r="B16" s="59" t="s">
        <v>54</v>
      </c>
      <c r="C16" s="2">
        <f>E16*C7</f>
        <v>0.659207114956748</v>
      </c>
      <c r="D16" s="1" t="s">
        <v>8</v>
      </c>
      <c r="E16" s="2">
        <f>(D11+1)/(0.0820574587*(C5+273.15))*44</f>
        <v>3.29603557478374</v>
      </c>
      <c r="F16" s="1" t="s">
        <v>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 t="s">
        <v>24</v>
      </c>
      <c r="U16" s="1"/>
      <c r="V16" s="1" t="s">
        <v>25</v>
      </c>
      <c r="W16" s="1"/>
      <c r="X16" s="1"/>
      <c r="Y16" s="1" t="s">
        <v>26</v>
      </c>
      <c r="Z16" s="2">
        <v>2.21</v>
      </c>
      <c r="AA16" s="2">
        <v>2.6</v>
      </c>
      <c r="AB16" s="1"/>
      <c r="AC16" s="1"/>
      <c r="AD16" s="1"/>
    </row>
    <row r="17" spans="1:30" ht="15">
      <c r="A17" s="1"/>
      <c r="B17" s="59" t="s">
        <v>55</v>
      </c>
      <c r="C17" s="2">
        <f>E17*C6</f>
        <v>47.04</v>
      </c>
      <c r="D17" s="1" t="s">
        <v>8</v>
      </c>
      <c r="E17" s="2">
        <f>W12*W9</f>
        <v>4.704</v>
      </c>
      <c r="F17" s="1" t="s">
        <v>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 t="s">
        <v>25</v>
      </c>
      <c r="W17" s="1"/>
      <c r="X17" s="1"/>
      <c r="Y17" s="1" t="s">
        <v>27</v>
      </c>
      <c r="Z17" s="2">
        <v>2.61</v>
      </c>
      <c r="AA17" s="2">
        <v>4</v>
      </c>
      <c r="AB17" s="1"/>
      <c r="AC17" s="1"/>
      <c r="AD17" s="1"/>
    </row>
    <row r="18" spans="1:30" ht="15">
      <c r="A18" s="1"/>
      <c r="B18" s="57"/>
      <c r="C18" s="57"/>
      <c r="D18" s="57"/>
      <c r="E18" s="57"/>
      <c r="F18" s="5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28</v>
      </c>
      <c r="Z18" s="2">
        <v>4.01</v>
      </c>
      <c r="AA18" s="2">
        <v>5</v>
      </c>
      <c r="AB18" s="1"/>
      <c r="AC18" s="1"/>
      <c r="AD18" s="1"/>
    </row>
    <row r="19" spans="1:30" ht="15">
      <c r="A19" s="1"/>
      <c r="B19" s="57"/>
      <c r="C19" s="57"/>
      <c r="D19" s="57"/>
      <c r="E19" s="57"/>
      <c r="F19" s="5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 t="s">
        <v>1</v>
      </c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 t="s">
        <v>29</v>
      </c>
      <c r="U21" s="1"/>
      <c r="V21" s="1" t="s">
        <v>29</v>
      </c>
      <c r="W21" s="1">
        <f>E17/E16</f>
        <v>1.427169062126594</v>
      </c>
      <c r="X21" s="1" t="s">
        <v>30</v>
      </c>
      <c r="Y21" s="1"/>
      <c r="Z21" s="1"/>
      <c r="AA21" s="1"/>
      <c r="AB21" s="1"/>
      <c r="AC21" s="1"/>
      <c r="AD21" s="1"/>
    </row>
    <row r="22" spans="1:30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 t="s">
        <v>29</v>
      </c>
      <c r="W22" s="14">
        <f>E17/(D11+1)</f>
        <v>2.7611827611732958</v>
      </c>
      <c r="X22" s="1" t="s">
        <v>31</v>
      </c>
      <c r="Y22" s="1"/>
      <c r="Z22" s="1"/>
      <c r="AA22" s="1"/>
      <c r="AB22" s="1"/>
      <c r="AC22" s="1"/>
      <c r="AD22" s="1"/>
    </row>
    <row r="23" spans="1:30" ht="15.75" customHeight="1">
      <c r="A23" s="1"/>
      <c r="B23" s="1"/>
      <c r="C23" s="1"/>
      <c r="D23" s="1"/>
      <c r="E23" s="1"/>
      <c r="F23" s="1"/>
      <c r="G23" s="1"/>
      <c r="H23" s="1"/>
      <c r="I23" s="57"/>
      <c r="J23" s="5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 t="s">
        <v>29</v>
      </c>
      <c r="W23" s="14">
        <f>E17/(D11+1)/44</f>
        <v>0.06275415366302944</v>
      </c>
      <c r="X23" s="1" t="s">
        <v>32</v>
      </c>
      <c r="Y23" s="1"/>
      <c r="Z23" s="1"/>
      <c r="AA23" s="1"/>
      <c r="AB23" s="1"/>
      <c r="AC23" s="1"/>
      <c r="AD23" s="1"/>
    </row>
    <row r="24" spans="1:30" ht="15.75" customHeight="1">
      <c r="A24" s="1"/>
      <c r="B24" s="1"/>
      <c r="C24" s="1"/>
      <c r="D24" s="1"/>
      <c r="E24" s="1"/>
      <c r="F24" s="1"/>
      <c r="G24" s="1"/>
      <c r="H24" s="1"/>
      <c r="I24" s="57"/>
      <c r="J24" s="5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conditionalFormatting sqref="Y14:AA18">
    <cfRule type="colorScale" priority="1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Z14:AA18">
    <cfRule type="colorScale" priority="17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C13:AD14 AD11 Z14:AA18">
    <cfRule type="colorScale" priority="18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Z14:AA18 AC13:AD14 AD11">
    <cfRule type="colorScale" priority="19">
      <colorScale>
        <cfvo type="min" val="0"/>
        <cfvo type="percentile" val="50"/>
        <cfvo type="max"/>
        <color rgb="FF00B0F0"/>
        <color rgb="FF92D050"/>
        <color rgb="FFFF0000"/>
      </colorScale>
    </cfRule>
  </conditionalFormatting>
  <conditionalFormatting sqref="Z14:AA18 AC13:AD14 AD11">
    <cfRule type="colorScale" priority="20">
      <colorScale>
        <cfvo type="min" val="0"/>
        <cfvo type="percentile" val="50"/>
        <cfvo type="max"/>
        <color theme="4"/>
        <color theme="9"/>
        <color rgb="FFFF0000"/>
      </colorScale>
    </cfRule>
  </conditionalFormatting>
  <conditionalFormatting sqref="C4">
    <cfRule type="colorScale" priority="2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4">
    <cfRule type="colorScale" priority="2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4">
    <cfRule type="colorScale" priority="23">
      <colorScale>
        <cfvo type="min" val="0"/>
        <cfvo type="percentile" val="50"/>
        <cfvo type="max"/>
        <color rgb="FF00B0F0"/>
        <color rgb="FF92D050"/>
        <color rgb="FFFF0000"/>
      </colorScale>
    </cfRule>
  </conditionalFormatting>
  <conditionalFormatting sqref="C4">
    <cfRule type="colorScale" priority="24">
      <colorScale>
        <cfvo type="min" val="0"/>
        <cfvo type="percentile" val="50"/>
        <cfvo type="max"/>
        <color theme="4"/>
        <color theme="9"/>
        <color rgb="FFFF0000"/>
      </colorScale>
    </cfRule>
  </conditionalFormatting>
  <conditionalFormatting sqref="Z14:AA18 C4">
    <cfRule type="colorScale" priority="25">
      <colorScale>
        <cfvo type="min" val="0"/>
        <cfvo type="percentile" val="50"/>
        <cfvo type="max"/>
        <color rgb="FF00B0F0"/>
        <color rgb="FF92D050"/>
        <color rgb="FFFF0000"/>
      </colorScale>
    </cfRule>
  </conditionalFormatting>
  <conditionalFormatting sqref="C5">
    <cfRule type="colorScale" priority="1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5">
    <cfRule type="colorScale" priority="1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5">
    <cfRule type="colorScale" priority="13">
      <colorScale>
        <cfvo type="min" val="0"/>
        <cfvo type="percentile" val="50"/>
        <cfvo type="max"/>
        <color rgb="FF00B0F0"/>
        <color rgb="FF92D050"/>
        <color rgb="FFFF0000"/>
      </colorScale>
    </cfRule>
  </conditionalFormatting>
  <conditionalFormatting sqref="C5">
    <cfRule type="colorScale" priority="14">
      <colorScale>
        <cfvo type="min" val="0"/>
        <cfvo type="percentile" val="50"/>
        <cfvo type="max"/>
        <color theme="4"/>
        <color theme="9"/>
        <color rgb="FFFF0000"/>
      </colorScale>
    </cfRule>
  </conditionalFormatting>
  <conditionalFormatting sqref="C5">
    <cfRule type="colorScale" priority="15">
      <colorScale>
        <cfvo type="min" val="0"/>
        <cfvo type="percentile" val="50"/>
        <cfvo type="max"/>
        <color rgb="FF00B0F0"/>
        <color rgb="FF92D050"/>
        <color rgb="FFFF0000"/>
      </colorScale>
    </cfRule>
  </conditionalFormatting>
  <conditionalFormatting sqref="C6">
    <cfRule type="colorScale" priority="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6">
    <cfRule type="colorScale" priority="7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6">
    <cfRule type="colorScale" priority="8">
      <colorScale>
        <cfvo type="min" val="0"/>
        <cfvo type="percentile" val="50"/>
        <cfvo type="max"/>
        <color rgb="FF00B0F0"/>
        <color rgb="FF92D050"/>
        <color rgb="FFFF0000"/>
      </colorScale>
    </cfRule>
  </conditionalFormatting>
  <conditionalFormatting sqref="C6">
    <cfRule type="colorScale" priority="9">
      <colorScale>
        <cfvo type="min" val="0"/>
        <cfvo type="percentile" val="50"/>
        <cfvo type="max"/>
        <color theme="4"/>
        <color theme="9"/>
        <color rgb="FFFF0000"/>
      </colorScale>
    </cfRule>
  </conditionalFormatting>
  <conditionalFormatting sqref="C6">
    <cfRule type="colorScale" priority="10">
      <colorScale>
        <cfvo type="min" val="0"/>
        <cfvo type="percentile" val="50"/>
        <cfvo type="max"/>
        <color rgb="FF00B0F0"/>
        <color rgb="FF92D050"/>
        <color rgb="FFFF0000"/>
      </colorScale>
    </cfRule>
  </conditionalFormatting>
  <conditionalFormatting sqref="C7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7">
    <cfRule type="colorScale" priority="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7">
    <cfRule type="colorScale" priority="3">
      <colorScale>
        <cfvo type="min" val="0"/>
        <cfvo type="percentile" val="50"/>
        <cfvo type="max"/>
        <color rgb="FF00B0F0"/>
        <color rgb="FF92D050"/>
        <color rgb="FFFF0000"/>
      </colorScale>
    </cfRule>
  </conditionalFormatting>
  <conditionalFormatting sqref="C7">
    <cfRule type="colorScale" priority="4">
      <colorScale>
        <cfvo type="min" val="0"/>
        <cfvo type="percentile" val="50"/>
        <cfvo type="max"/>
        <color theme="4"/>
        <color theme="9"/>
        <color rgb="FFFF0000"/>
      </colorScale>
    </cfRule>
  </conditionalFormatting>
  <conditionalFormatting sqref="C7">
    <cfRule type="colorScale" priority="5">
      <colorScale>
        <cfvo type="min" val="0"/>
        <cfvo type="percentile" val="50"/>
        <cfvo type="max"/>
        <color rgb="FF00B0F0"/>
        <color rgb="FF92D050"/>
        <color rgb="FFFF0000"/>
      </colorScale>
    </cfRule>
  </conditionalFormatting>
  <printOptions/>
  <pageMargins left="0.511811024" right="0.511811024" top="0.787401575" bottom="0.78740157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0"/>
  <sheetViews>
    <sheetView workbookViewId="0" topLeftCell="A1">
      <selection activeCell="N14" sqref="N14"/>
    </sheetView>
  </sheetViews>
  <sheetFormatPr defaultColWidth="14.421875" defaultRowHeight="15" customHeight="1"/>
  <cols>
    <col min="1" max="1" width="9.140625" style="0" customWidth="1"/>
    <col min="2" max="2" width="21.7109375" style="0" bestFit="1" customWidth="1"/>
    <col min="3" max="4" width="9.140625" style="0" customWidth="1"/>
    <col min="5" max="5" width="3.57421875" style="0" bestFit="1" customWidth="1"/>
    <col min="6" max="15" width="9.140625" style="0" customWidth="1"/>
    <col min="16" max="16" width="21.140625" style="0" customWidth="1"/>
    <col min="17" max="19" width="9.140625" style="0" customWidth="1"/>
    <col min="20" max="20" width="17.8515625" style="0" hidden="1" customWidth="1"/>
    <col min="21" max="21" width="3.57421875" style="0" hidden="1" customWidth="1"/>
    <col min="22" max="22" width="10.28125" style="0" hidden="1" customWidth="1"/>
    <col min="23" max="23" width="9.140625" style="0" hidden="1" customWidth="1"/>
    <col min="24" max="24" width="10.7109375" style="0" hidden="1" customWidth="1"/>
    <col min="25" max="25" width="9.140625" style="0" customWidth="1"/>
    <col min="26" max="28" width="8.7109375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33</v>
      </c>
      <c r="U1" s="1"/>
      <c r="V1" s="1"/>
      <c r="W1" s="1"/>
      <c r="X1" s="1"/>
      <c r="Y1" s="1"/>
      <c r="Z1" s="1"/>
      <c r="AA1" s="1"/>
      <c r="AB1" s="1"/>
    </row>
    <row r="2" spans="1:2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7"/>
      <c r="N2" s="57"/>
      <c r="O2" s="5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5" t="s">
        <v>34</v>
      </c>
      <c r="U3" s="16"/>
      <c r="V3" s="16" t="s">
        <v>12</v>
      </c>
      <c r="W3" s="1"/>
      <c r="X3" s="1"/>
      <c r="Y3" s="1"/>
      <c r="Z3" s="1"/>
      <c r="AA3" s="1"/>
      <c r="AB3" s="1"/>
    </row>
    <row r="4" spans="1:28" ht="15">
      <c r="A4" s="1"/>
      <c r="B4" s="3" t="s">
        <v>35</v>
      </c>
      <c r="C4" s="61">
        <v>0.7</v>
      </c>
      <c r="D4" s="4" t="s">
        <v>19</v>
      </c>
      <c r="E4" s="1"/>
      <c r="F4" s="1"/>
      <c r="G4" s="1"/>
      <c r="H4" s="1"/>
      <c r="I4" s="57"/>
      <c r="J4" s="57"/>
      <c r="K4" s="1"/>
      <c r="L4" s="1"/>
      <c r="M4" s="1"/>
      <c r="N4" s="1"/>
      <c r="O4" s="1"/>
      <c r="P4" s="1"/>
      <c r="Q4" s="1"/>
      <c r="R4" s="1"/>
      <c r="S4" s="1"/>
      <c r="T4" s="17"/>
      <c r="U4" s="1"/>
      <c r="V4" s="1" t="s">
        <v>36</v>
      </c>
      <c r="W4" s="1"/>
      <c r="X4" s="1"/>
      <c r="Y4" s="1"/>
      <c r="Z4" s="1"/>
      <c r="AA4" s="1"/>
      <c r="AB4" s="1"/>
    </row>
    <row r="5" spans="1:28" ht="15">
      <c r="A5" s="1"/>
      <c r="B5" s="5" t="s">
        <v>6</v>
      </c>
      <c r="C5" s="62">
        <v>4</v>
      </c>
      <c r="D5" s="6" t="s">
        <v>7</v>
      </c>
      <c r="E5" s="1"/>
      <c r="F5" s="1"/>
      <c r="G5" s="1"/>
      <c r="H5" s="1"/>
      <c r="I5" s="57"/>
      <c r="J5" s="57"/>
      <c r="K5" s="1"/>
      <c r="L5" s="1"/>
      <c r="M5" s="1"/>
      <c r="N5" s="1"/>
      <c r="O5" s="1"/>
      <c r="P5" s="1"/>
      <c r="Q5" s="1"/>
      <c r="R5" s="1"/>
      <c r="S5" s="1"/>
      <c r="T5" s="17"/>
      <c r="U5" s="1"/>
      <c r="V5" s="1" t="s">
        <v>37</v>
      </c>
      <c r="W5" s="1"/>
      <c r="X5" s="1"/>
      <c r="Y5" s="1"/>
      <c r="Z5" s="1"/>
      <c r="AA5" s="1"/>
      <c r="AB5" s="1"/>
    </row>
    <row r="6" spans="1:28" ht="15">
      <c r="A6" s="1"/>
      <c r="B6" s="5" t="s">
        <v>9</v>
      </c>
      <c r="C6" s="62">
        <v>10</v>
      </c>
      <c r="D6" s="6" t="s">
        <v>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8"/>
      <c r="U6" s="19"/>
      <c r="V6" s="19" t="s">
        <v>38</v>
      </c>
      <c r="W6" s="1"/>
      <c r="X6" s="1"/>
      <c r="Y6" s="1"/>
      <c r="Z6" s="1"/>
      <c r="AA6" s="1"/>
      <c r="AB6" s="1"/>
    </row>
    <row r="7" spans="1:28" ht="15.75">
      <c r="A7" s="1"/>
      <c r="B7" s="7" t="s">
        <v>11</v>
      </c>
      <c r="C7" s="63">
        <v>0.2</v>
      </c>
      <c r="D7" s="8" t="s">
        <v>10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57"/>
      <c r="R7" s="57"/>
      <c r="S7" s="1"/>
      <c r="T7" s="21" t="s">
        <v>40</v>
      </c>
      <c r="U7" s="22"/>
      <c r="V7" s="22" t="str">
        <f aca="true" t="shared" si="0" ref="V7:X7">V12</f>
        <v>CO2_beer</v>
      </c>
      <c r="W7" s="23">
        <f t="shared" si="0"/>
        <v>2.3949420118986433</v>
      </c>
      <c r="X7" s="24" t="str">
        <f t="shared" si="0"/>
        <v>V/V</v>
      </c>
      <c r="Y7" s="1"/>
      <c r="Z7" s="1"/>
      <c r="AA7" s="1"/>
      <c r="AB7" s="1"/>
    </row>
    <row r="8" spans="1:28" ht="15">
      <c r="A8" s="1"/>
      <c r="B8" s="10" t="s">
        <v>13</v>
      </c>
      <c r="C8" s="10" t="str">
        <f>IF(C11&lt;AB12,AA12,IF(C11&lt;AB13,Z13,IF(C11&lt;AB14,Z14,IF(C11&lt;AB15,Z15,Z16))))</f>
        <v>Lagers, Ales, Ambers, a maioria das cervejas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7"/>
      <c r="Q8" s="57"/>
      <c r="R8" s="57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57"/>
      <c r="Q9" s="57"/>
      <c r="R9" s="57"/>
      <c r="S9" s="1"/>
      <c r="T9" s="15" t="s">
        <v>14</v>
      </c>
      <c r="U9" s="16"/>
      <c r="V9" s="25" t="s">
        <v>15</v>
      </c>
      <c r="W9" s="16">
        <v>1.96</v>
      </c>
      <c r="X9" s="26" t="s">
        <v>16</v>
      </c>
      <c r="Y9" s="1"/>
      <c r="Z9" s="1"/>
      <c r="AA9" s="1"/>
      <c r="AB9" s="1"/>
    </row>
    <row r="10" spans="1:28" ht="15">
      <c r="A10" s="1"/>
      <c r="B10" s="68"/>
      <c r="C10" s="1"/>
      <c r="D10" s="1"/>
      <c r="E10" s="57"/>
      <c r="F10" s="57"/>
      <c r="G10" s="57"/>
      <c r="H10" s="1"/>
      <c r="I10" s="1"/>
      <c r="J10" s="1"/>
      <c r="K10" s="1"/>
      <c r="L10" s="1"/>
      <c r="M10" s="1"/>
      <c r="N10" s="1"/>
      <c r="O10" s="1"/>
      <c r="P10" s="57"/>
      <c r="Q10" s="57"/>
      <c r="R10" s="57"/>
      <c r="S10" s="1"/>
      <c r="T10" s="18"/>
      <c r="U10" s="19"/>
      <c r="V10" s="27" t="s">
        <v>17</v>
      </c>
      <c r="W10" s="19">
        <v>44.01</v>
      </c>
      <c r="X10" s="28" t="s">
        <v>18</v>
      </c>
      <c r="Y10" s="1"/>
      <c r="Z10" s="1"/>
      <c r="AA10" s="1"/>
      <c r="AB10" s="1"/>
    </row>
    <row r="11" spans="1:28" ht="15.75">
      <c r="A11" s="1"/>
      <c r="B11" s="59" t="s">
        <v>43</v>
      </c>
      <c r="C11" s="12">
        <f>W7</f>
        <v>2.3949420118986433</v>
      </c>
      <c r="D11" s="12" t="str">
        <f>X7</f>
        <v>V/V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7"/>
      <c r="Q11" s="57"/>
      <c r="R11" s="57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57"/>
      <c r="Q12" s="57"/>
      <c r="R12" s="57"/>
      <c r="S12" s="1"/>
      <c r="T12" s="15" t="s">
        <v>20</v>
      </c>
      <c r="U12" s="16"/>
      <c r="V12" s="16" t="s">
        <v>21</v>
      </c>
      <c r="W12" s="29">
        <f>W13/W9</f>
        <v>2.3949420118986433</v>
      </c>
      <c r="X12" s="26" t="s">
        <v>4</v>
      </c>
      <c r="Y12" s="1"/>
      <c r="Z12" s="1" t="s">
        <v>22</v>
      </c>
      <c r="AA12" s="2">
        <v>1</v>
      </c>
      <c r="AB12" s="2">
        <v>1.4</v>
      </c>
    </row>
    <row r="13" spans="1:28" ht="15">
      <c r="A13" s="1"/>
      <c r="B13" s="58" t="s">
        <v>53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7"/>
      <c r="U13" s="1"/>
      <c r="V13" s="1" t="s">
        <v>21</v>
      </c>
      <c r="W13" s="2">
        <f>(C4+1.013)*(2.71828182845904^(-10.73797+(2617.25/(C5+273.15))))*10</f>
        <v>4.694086343321341</v>
      </c>
      <c r="X13" s="30" t="s">
        <v>5</v>
      </c>
      <c r="Y13" s="1"/>
      <c r="Z13" s="1" t="s">
        <v>23</v>
      </c>
      <c r="AA13" s="2">
        <v>1.41</v>
      </c>
      <c r="AB13" s="2">
        <v>2.2</v>
      </c>
    </row>
    <row r="14" spans="1:28" ht="15">
      <c r="A14" s="1"/>
      <c r="B14" s="67" t="s">
        <v>39</v>
      </c>
      <c r="C14" s="2">
        <f>C16+C15</f>
        <v>47.59882017277597</v>
      </c>
      <c r="D14" s="1" t="s">
        <v>2</v>
      </c>
      <c r="E14" s="57"/>
      <c r="F14" s="57"/>
      <c r="G14" s="1"/>
      <c r="H14" s="1"/>
      <c r="I14" s="1"/>
      <c r="J14" s="1"/>
      <c r="K14" s="1"/>
      <c r="L14" s="1"/>
      <c r="M14" s="1"/>
      <c r="N14" s="1"/>
      <c r="O14" s="1"/>
      <c r="P14" s="57"/>
      <c r="Q14" s="57"/>
      <c r="R14" s="57"/>
      <c r="S14" s="1"/>
      <c r="T14" s="17"/>
      <c r="U14" s="1"/>
      <c r="V14" s="1" t="s">
        <v>21</v>
      </c>
      <c r="W14" s="2">
        <f>W13*C6</f>
        <v>46.94086343321341</v>
      </c>
      <c r="X14" s="30" t="s">
        <v>8</v>
      </c>
      <c r="Y14" s="1"/>
      <c r="Z14" s="1" t="s">
        <v>26</v>
      </c>
      <c r="AA14" s="2">
        <v>2.21</v>
      </c>
      <c r="AB14" s="2">
        <v>2.6</v>
      </c>
    </row>
    <row r="15" spans="1:28" ht="15">
      <c r="A15" s="1"/>
      <c r="B15" s="67" t="s">
        <v>41</v>
      </c>
      <c r="C15" s="2">
        <f>W17</f>
        <v>0.6579567395625631</v>
      </c>
      <c r="D15" s="1" t="s">
        <v>8</v>
      </c>
      <c r="E15" s="2">
        <f>W16</f>
        <v>3.289783697812815</v>
      </c>
      <c r="F15" s="1" t="s">
        <v>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7"/>
      <c r="U15" s="1"/>
      <c r="V15" s="1"/>
      <c r="W15" s="2"/>
      <c r="X15" s="30"/>
      <c r="Y15" s="1"/>
      <c r="Z15" s="1" t="s">
        <v>27</v>
      </c>
      <c r="AA15" s="2">
        <v>2.61</v>
      </c>
      <c r="AB15" s="2">
        <v>4</v>
      </c>
    </row>
    <row r="16" spans="1:28" ht="15">
      <c r="A16" s="1"/>
      <c r="B16" s="67" t="s">
        <v>42</v>
      </c>
      <c r="C16" s="2">
        <f>W14</f>
        <v>46.94086343321341</v>
      </c>
      <c r="D16" s="1" t="s">
        <v>8</v>
      </c>
      <c r="E16" s="2">
        <f>W13</f>
        <v>4.694086343321341</v>
      </c>
      <c r="F16" s="1" t="s">
        <v>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7" t="s">
        <v>24</v>
      </c>
      <c r="U16" s="1"/>
      <c r="V16" s="1" t="s">
        <v>25</v>
      </c>
      <c r="W16" s="2">
        <f>(C4+1)/(0.0820574587*(C5+273.15))*W10</f>
        <v>3.289783697812815</v>
      </c>
      <c r="X16" s="30" t="s">
        <v>5</v>
      </c>
      <c r="Y16" s="1"/>
      <c r="Z16" s="1" t="s">
        <v>28</v>
      </c>
      <c r="AA16" s="2">
        <v>4.01</v>
      </c>
      <c r="AB16" s="2">
        <v>5</v>
      </c>
    </row>
    <row r="17" spans="1:28" ht="15">
      <c r="A17" s="1"/>
      <c r="B17" s="1"/>
      <c r="C17" s="57"/>
      <c r="D17" s="5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7"/>
      <c r="U17" s="1"/>
      <c r="V17" s="1" t="s">
        <v>25</v>
      </c>
      <c r="W17" s="2">
        <f>W16*C7</f>
        <v>0.6579567395625631</v>
      </c>
      <c r="X17" s="30" t="s">
        <v>8</v>
      </c>
      <c r="Y17" s="1"/>
      <c r="Z17" s="1"/>
      <c r="AA17" s="1"/>
      <c r="AB17" s="1"/>
    </row>
    <row r="18" spans="1:28" ht="15">
      <c r="A18" s="1"/>
      <c r="B18" s="1"/>
      <c r="C18" s="57"/>
      <c r="D18" s="5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7"/>
      <c r="U18" s="1"/>
      <c r="V18" s="1"/>
      <c r="W18" s="1"/>
      <c r="X18" s="30"/>
      <c r="Y18" s="1"/>
      <c r="Z18" s="1"/>
      <c r="AA18" s="1"/>
      <c r="AB18" s="1"/>
    </row>
    <row r="19" spans="1:28" ht="15">
      <c r="A19" s="1"/>
      <c r="B19" s="1"/>
      <c r="C19" s="57"/>
      <c r="D19" s="5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7" t="s">
        <v>1</v>
      </c>
      <c r="U19" s="1"/>
      <c r="V19" s="1" t="s">
        <v>44</v>
      </c>
      <c r="W19" s="2">
        <f>W14+W17</f>
        <v>47.59882017277597</v>
      </c>
      <c r="X19" s="30" t="s">
        <v>2</v>
      </c>
      <c r="Y19" s="1"/>
      <c r="Z19" s="1"/>
      <c r="AA19" s="1"/>
      <c r="AB19" s="1"/>
    </row>
    <row r="20" spans="1:2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7"/>
      <c r="U20" s="1"/>
      <c r="V20" s="1"/>
      <c r="W20" s="1"/>
      <c r="X20" s="30"/>
      <c r="Y20" s="1"/>
      <c r="Z20" s="1"/>
      <c r="AA20" s="1"/>
      <c r="AB20" s="1"/>
    </row>
    <row r="21" spans="1:28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7" t="s">
        <v>29</v>
      </c>
      <c r="U21" s="1"/>
      <c r="V21" s="1" t="s">
        <v>29</v>
      </c>
      <c r="W21" s="14">
        <f>W13/W16</f>
        <v>1.4268677744503884</v>
      </c>
      <c r="X21" s="30" t="s">
        <v>30</v>
      </c>
      <c r="Y21" s="1"/>
      <c r="Z21" s="1"/>
      <c r="AA21" s="1"/>
      <c r="AB21" s="1"/>
    </row>
    <row r="22" spans="1:28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7"/>
      <c r="U22" s="1"/>
      <c r="V22" s="1" t="s">
        <v>29</v>
      </c>
      <c r="W22" s="14">
        <f>W13/(C4+1)</f>
        <v>2.761227260777259</v>
      </c>
      <c r="X22" s="30" t="s">
        <v>31</v>
      </c>
      <c r="Y22" s="1"/>
      <c r="Z22" s="1"/>
      <c r="AA22" s="1"/>
      <c r="AB22" s="1"/>
    </row>
    <row r="23" spans="1:28" ht="15.75" customHeight="1">
      <c r="A23" s="1"/>
      <c r="B23" s="1"/>
      <c r="C23" s="1"/>
      <c r="D23" s="1"/>
      <c r="E23" s="1"/>
      <c r="F23" s="1"/>
      <c r="G23" s="1"/>
      <c r="H23" s="1"/>
      <c r="I23" s="57"/>
      <c r="J23" s="57"/>
      <c r="K23" s="1"/>
      <c r="L23" s="1"/>
      <c r="M23" s="1"/>
      <c r="N23" s="1"/>
      <c r="O23" s="1"/>
      <c r="P23" s="1"/>
      <c r="Q23" s="1"/>
      <c r="R23" s="1"/>
      <c r="S23" s="1"/>
      <c r="T23" s="18"/>
      <c r="U23" s="19"/>
      <c r="V23" s="19" t="s">
        <v>29</v>
      </c>
      <c r="W23" s="31">
        <f>W13/(C4+1)/44</f>
        <v>0.06275516501766498</v>
      </c>
      <c r="X23" s="28" t="s">
        <v>32</v>
      </c>
      <c r="Y23" s="1"/>
      <c r="Z23" s="1"/>
      <c r="AA23" s="1"/>
      <c r="AB23" s="1"/>
    </row>
    <row r="24" spans="1:28" ht="15.75" customHeight="1">
      <c r="A24" s="1"/>
      <c r="B24" s="1"/>
      <c r="C24" s="1"/>
      <c r="D24" s="1"/>
      <c r="E24" s="1"/>
      <c r="F24" s="1"/>
      <c r="G24" s="1"/>
      <c r="H24" s="1"/>
      <c r="I24" s="57"/>
      <c r="J24" s="5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conditionalFormatting sqref="Z12:AB16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AA12:AB16 C11">
    <cfRule type="colorScale" priority="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11:D11 F8:G8 F11:G12 AA12:AB16">
    <cfRule type="colorScale" priority="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C11:D11 F8:G8 F11:G12 AA12:AB16">
    <cfRule type="colorScale" priority="4">
      <colorScale>
        <cfvo type="min" val="0"/>
        <cfvo type="percentile" val="50"/>
        <cfvo type="max"/>
        <color rgb="FF00B0F0"/>
        <color rgb="FF92D050"/>
        <color rgb="FFFF0000"/>
      </colorScale>
    </cfRule>
  </conditionalFormatting>
  <conditionalFormatting sqref="C11:D11 F8:G8 F11:G12 AA12:AB16">
    <cfRule type="colorScale" priority="5">
      <colorScale>
        <cfvo type="min" val="0"/>
        <cfvo type="percentile" val="50"/>
        <cfvo type="max"/>
        <color theme="4"/>
        <color theme="9"/>
        <color rgb="FFFF0000"/>
      </colorScale>
    </cfRule>
  </conditionalFormatting>
  <printOptions/>
  <pageMargins left="0.511811024" right="0.511811024" top="0.787401575" bottom="0.787401575" header="0" footer="0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workbookViewId="0" topLeftCell="A1"/>
  </sheetViews>
  <sheetFormatPr defaultColWidth="14.421875" defaultRowHeight="15" customHeight="1"/>
  <cols>
    <col min="1" max="1" width="12.140625" style="0" customWidth="1"/>
    <col min="2" max="2" width="17.8515625" style="0" customWidth="1"/>
    <col min="3" max="3" width="3.57421875" style="0" customWidth="1"/>
    <col min="4" max="4" width="10.00390625" style="0" customWidth="1"/>
    <col min="5" max="5" width="9.140625" style="0" customWidth="1"/>
    <col min="6" max="6" width="10.7109375" style="0" customWidth="1"/>
    <col min="7" max="7" width="9.140625" style="0" customWidth="1"/>
    <col min="8" max="8" width="17.8515625" style="0" customWidth="1"/>
    <col min="9" max="9" width="3.57421875" style="0" customWidth="1"/>
    <col min="10" max="10" width="10.28125" style="0" customWidth="1"/>
    <col min="11" max="12" width="9.140625" style="0" customWidth="1"/>
    <col min="13" max="13" width="10.7109375" style="0" customWidth="1"/>
    <col min="14" max="19" width="9.140625" style="0" customWidth="1"/>
    <col min="20" max="27" width="8.7109375" style="0" customWidth="1"/>
  </cols>
  <sheetData>
    <row r="1" spans="1:27" ht="15">
      <c r="A1" s="1"/>
      <c r="B1" s="1" t="s">
        <v>33</v>
      </c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2"/>
      <c r="Q2" s="32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15" t="s">
        <v>34</v>
      </c>
      <c r="C3" s="16"/>
      <c r="D3" s="16" t="s">
        <v>12</v>
      </c>
      <c r="E3" s="33">
        <f>10/14</f>
        <v>0.7142857142857143</v>
      </c>
      <c r="F3" s="26" t="s">
        <v>19</v>
      </c>
      <c r="G3" s="1"/>
      <c r="H3" s="15" t="s">
        <v>34</v>
      </c>
      <c r="I3" s="16"/>
      <c r="J3" s="16" t="s">
        <v>21</v>
      </c>
      <c r="K3" s="16">
        <v>2.5</v>
      </c>
      <c r="L3" s="34"/>
      <c r="M3" s="26" t="s">
        <v>4</v>
      </c>
      <c r="N3" s="1"/>
      <c r="O3" s="1"/>
      <c r="P3" s="32"/>
      <c r="Q3" s="32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17"/>
      <c r="C4" s="1"/>
      <c r="D4" s="1" t="s">
        <v>36</v>
      </c>
      <c r="E4" s="20">
        <v>25</v>
      </c>
      <c r="F4" s="30" t="s">
        <v>7</v>
      </c>
      <c r="G4" s="1"/>
      <c r="H4" s="17"/>
      <c r="I4" s="1"/>
      <c r="J4" s="1" t="s">
        <v>36</v>
      </c>
      <c r="K4" s="1">
        <v>30</v>
      </c>
      <c r="L4" s="35"/>
      <c r="M4" s="30" t="s">
        <v>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17"/>
      <c r="C5" s="1"/>
      <c r="D5" s="1" t="s">
        <v>37</v>
      </c>
      <c r="E5" s="20">
        <v>0</v>
      </c>
      <c r="F5" s="30" t="s">
        <v>10</v>
      </c>
      <c r="G5" s="1"/>
      <c r="H5" s="17"/>
      <c r="I5" s="1"/>
      <c r="J5" s="1" t="s">
        <v>37</v>
      </c>
      <c r="K5" s="1">
        <v>0</v>
      </c>
      <c r="L5" s="35"/>
      <c r="M5" s="30" t="s">
        <v>10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18"/>
      <c r="C6" s="19"/>
      <c r="D6" s="19" t="s">
        <v>38</v>
      </c>
      <c r="E6" s="36">
        <v>11</v>
      </c>
      <c r="F6" s="28" t="s">
        <v>10</v>
      </c>
      <c r="G6" s="1"/>
      <c r="H6" s="18"/>
      <c r="I6" s="19"/>
      <c r="J6" s="19" t="s">
        <v>38</v>
      </c>
      <c r="K6" s="19">
        <v>50</v>
      </c>
      <c r="L6" s="37"/>
      <c r="M6" s="28" t="s">
        <v>10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>
      <c r="A7" s="9"/>
      <c r="B7" s="21" t="s">
        <v>40</v>
      </c>
      <c r="C7" s="22"/>
      <c r="D7" s="22" t="str">
        <f>D12</f>
        <v>CO2_beer</v>
      </c>
      <c r="E7" s="23">
        <f>E6</f>
        <v>11</v>
      </c>
      <c r="F7" s="24" t="str">
        <f>F12</f>
        <v>V/V</v>
      </c>
      <c r="G7" s="9"/>
      <c r="H7" s="21"/>
      <c r="I7" s="22"/>
      <c r="J7" s="22" t="s">
        <v>12</v>
      </c>
      <c r="K7" s="23">
        <f>(K3*K9)/((2.71828182845904^(-10.73797+(2617.25/(K4+273.15))))*10)-1.013</f>
        <v>3.006290322895654</v>
      </c>
      <c r="L7" s="38"/>
      <c r="M7" s="24" t="s">
        <v>19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 t="s">
        <v>45</v>
      </c>
      <c r="T8" s="1"/>
      <c r="U8" s="1"/>
      <c r="V8" s="1"/>
      <c r="W8" s="1"/>
      <c r="X8" s="1"/>
      <c r="Y8" s="1"/>
      <c r="Z8" s="1"/>
      <c r="AA8" s="1"/>
    </row>
    <row r="9" spans="1:27" ht="15">
      <c r="A9" s="1"/>
      <c r="B9" s="15" t="s">
        <v>14</v>
      </c>
      <c r="C9" s="16"/>
      <c r="D9" s="25" t="s">
        <v>15</v>
      </c>
      <c r="E9" s="16">
        <v>1.96</v>
      </c>
      <c r="F9" s="26" t="s">
        <v>16</v>
      </c>
      <c r="G9" s="1"/>
      <c r="H9" s="15" t="s">
        <v>14</v>
      </c>
      <c r="I9" s="16"/>
      <c r="J9" s="25" t="s">
        <v>15</v>
      </c>
      <c r="K9" s="16">
        <v>1.96</v>
      </c>
      <c r="L9" s="34"/>
      <c r="M9" s="26" t="s">
        <v>16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1"/>
      <c r="B10" s="18"/>
      <c r="C10" s="19"/>
      <c r="D10" s="27" t="s">
        <v>17</v>
      </c>
      <c r="E10" s="19">
        <v>44.01</v>
      </c>
      <c r="F10" s="28" t="s">
        <v>18</v>
      </c>
      <c r="G10" s="1"/>
      <c r="H10" s="18"/>
      <c r="I10" s="19"/>
      <c r="J10" s="27" t="s">
        <v>17</v>
      </c>
      <c r="K10" s="19">
        <v>44.01</v>
      </c>
      <c r="L10" s="37"/>
      <c r="M10" s="28" t="s">
        <v>18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>
      <c r="A12" s="1"/>
      <c r="B12" s="15" t="s">
        <v>20</v>
      </c>
      <c r="C12" s="16"/>
      <c r="D12" s="16" t="s">
        <v>21</v>
      </c>
      <c r="E12" s="29">
        <f>E13/E9</f>
        <v>1.2417496070491612</v>
      </c>
      <c r="F12" s="26" t="s">
        <v>4</v>
      </c>
      <c r="G12" s="1"/>
      <c r="H12" s="15" t="s">
        <v>20</v>
      </c>
      <c r="I12" s="16"/>
      <c r="J12" s="16" t="s">
        <v>21</v>
      </c>
      <c r="K12" s="39">
        <f>K3</f>
        <v>2.5</v>
      </c>
      <c r="L12" s="40"/>
      <c r="M12" s="26" t="s">
        <v>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1"/>
      <c r="B13" s="17"/>
      <c r="C13" s="1"/>
      <c r="D13" s="1" t="s">
        <v>21</v>
      </c>
      <c r="E13" s="2">
        <f>(E3+1.013)*(2.71828182845904^(-10.73797+(2617.25/(E4+273.15))))*10</f>
        <v>2.433829229816356</v>
      </c>
      <c r="F13" s="30" t="s">
        <v>5</v>
      </c>
      <c r="G13" s="1"/>
      <c r="H13" s="17"/>
      <c r="I13" s="1"/>
      <c r="J13" s="1" t="s">
        <v>21</v>
      </c>
      <c r="K13" s="2">
        <f>K12*K9</f>
        <v>4.9</v>
      </c>
      <c r="L13" s="41"/>
      <c r="M13" s="30" t="s">
        <v>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>
      <c r="A14" s="1"/>
      <c r="B14" s="17"/>
      <c r="C14" s="1"/>
      <c r="D14" s="1" t="s">
        <v>21</v>
      </c>
      <c r="E14" s="2">
        <f>E13*E5</f>
        <v>0</v>
      </c>
      <c r="F14" s="30" t="s">
        <v>8</v>
      </c>
      <c r="G14" s="1"/>
      <c r="H14" s="17"/>
      <c r="I14" s="1"/>
      <c r="J14" s="1" t="s">
        <v>21</v>
      </c>
      <c r="K14" s="2">
        <f>K13*K5</f>
        <v>0</v>
      </c>
      <c r="L14" s="41"/>
      <c r="M14" s="30" t="s">
        <v>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>
      <c r="A15" s="1"/>
      <c r="B15" s="17"/>
      <c r="C15" s="1"/>
      <c r="D15" s="1"/>
      <c r="E15" s="2"/>
      <c r="F15" s="30"/>
      <c r="G15" s="1"/>
      <c r="H15" s="17"/>
      <c r="I15" s="1"/>
      <c r="J15" s="1"/>
      <c r="K15" s="2"/>
      <c r="L15" s="41"/>
      <c r="M15" s="30"/>
      <c r="N15" s="1"/>
      <c r="O15" s="1"/>
      <c r="P15" s="32"/>
      <c r="Q15" s="32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"/>
      <c r="B16" s="17" t="s">
        <v>24</v>
      </c>
      <c r="C16" s="1"/>
      <c r="D16" s="1" t="s">
        <v>25</v>
      </c>
      <c r="E16" s="2">
        <f>(E3+1)/(0.0820574587*(E4+273.15))*E10</f>
        <v>3.083768004144849</v>
      </c>
      <c r="F16" s="30" t="s">
        <v>5</v>
      </c>
      <c r="G16" s="1"/>
      <c r="H16" s="17" t="s">
        <v>24</v>
      </c>
      <c r="I16" s="1"/>
      <c r="J16" s="1" t="s">
        <v>25</v>
      </c>
      <c r="K16" s="2">
        <f>(K7+1)/(0.0820574587*(K4+273.15))*44</f>
        <v>7.086298772195088</v>
      </c>
      <c r="L16" s="41"/>
      <c r="M16" s="30" t="s">
        <v>5</v>
      </c>
      <c r="N16" s="1"/>
      <c r="O16" s="1"/>
      <c r="P16" s="32"/>
      <c r="Q16" s="32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17"/>
      <c r="C17" s="1"/>
      <c r="D17" s="1" t="s">
        <v>25</v>
      </c>
      <c r="E17" s="2">
        <f>E16*E6</f>
        <v>33.92144804559334</v>
      </c>
      <c r="F17" s="30" t="s">
        <v>8</v>
      </c>
      <c r="G17" s="1"/>
      <c r="H17" s="17"/>
      <c r="I17" s="1"/>
      <c r="J17" s="1" t="s">
        <v>25</v>
      </c>
      <c r="K17" s="1">
        <f>K16*K6</f>
        <v>354.3149386097544</v>
      </c>
      <c r="L17" s="35"/>
      <c r="M17" s="30" t="s">
        <v>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17"/>
      <c r="C18" s="1"/>
      <c r="D18" s="1"/>
      <c r="E18" s="1"/>
      <c r="F18" s="30"/>
      <c r="G18" s="1"/>
      <c r="H18" s="17"/>
      <c r="I18" s="1"/>
      <c r="J18" s="1"/>
      <c r="K18" s="1"/>
      <c r="L18" s="35"/>
      <c r="M18" s="3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17" t="s">
        <v>1</v>
      </c>
      <c r="C19" s="1"/>
      <c r="D19" s="1" t="s">
        <v>44</v>
      </c>
      <c r="E19" s="2">
        <f>E14+E17</f>
        <v>33.92144804559334</v>
      </c>
      <c r="F19" s="30" t="s">
        <v>2</v>
      </c>
      <c r="G19" s="1"/>
      <c r="H19" s="17" t="s">
        <v>1</v>
      </c>
      <c r="I19" s="1"/>
      <c r="J19" s="1" t="s">
        <v>44</v>
      </c>
      <c r="K19" s="2">
        <f>K14+K17</f>
        <v>354.3149386097544</v>
      </c>
      <c r="L19" s="35"/>
      <c r="M19" s="30" t="s">
        <v>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"/>
      <c r="B20" s="17"/>
      <c r="C20" s="1"/>
      <c r="D20" s="1"/>
      <c r="E20" s="1"/>
      <c r="F20" s="30"/>
      <c r="G20" s="1"/>
      <c r="H20" s="17"/>
      <c r="I20" s="1"/>
      <c r="J20" s="1"/>
      <c r="K20" s="1"/>
      <c r="L20" s="35"/>
      <c r="M20" s="3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7" t="s">
        <v>29</v>
      </c>
      <c r="C21" s="1"/>
      <c r="D21" s="1" t="s">
        <v>29</v>
      </c>
      <c r="E21" s="14">
        <f>E13/E16</f>
        <v>0.7892387580859133</v>
      </c>
      <c r="F21" s="30" t="s">
        <v>30</v>
      </c>
      <c r="G21" s="1"/>
      <c r="H21" s="17" t="s">
        <v>29</v>
      </c>
      <c r="I21" s="1"/>
      <c r="J21" s="1" t="s">
        <v>29</v>
      </c>
      <c r="K21" s="1">
        <f>K13/K16</f>
        <v>0.6914752196487126</v>
      </c>
      <c r="L21" s="35"/>
      <c r="M21" s="30" t="s">
        <v>30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7"/>
      <c r="C22" s="1"/>
      <c r="D22" s="1" t="s">
        <v>29</v>
      </c>
      <c r="E22" s="14">
        <f>E13/(E3+1)</f>
        <v>1.4197337173928741</v>
      </c>
      <c r="F22" s="30" t="s">
        <v>31</v>
      </c>
      <c r="G22" s="1"/>
      <c r="H22" s="17"/>
      <c r="I22" s="1"/>
      <c r="J22" s="1" t="s">
        <v>29</v>
      </c>
      <c r="K22" s="14">
        <f>K13/(K7+1)</f>
        <v>1.2230766132940645</v>
      </c>
      <c r="L22" s="42"/>
      <c r="M22" s="30" t="s">
        <v>31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8"/>
      <c r="C23" s="19"/>
      <c r="D23" s="19" t="s">
        <v>29</v>
      </c>
      <c r="E23" s="31">
        <f>E13/(E3+1)/44</f>
        <v>0.03226667539529259</v>
      </c>
      <c r="F23" s="28" t="s">
        <v>32</v>
      </c>
      <c r="G23" s="1"/>
      <c r="H23" s="18"/>
      <c r="I23" s="19"/>
      <c r="J23" s="19" t="s">
        <v>29</v>
      </c>
      <c r="K23" s="31">
        <f>K13/(K7+1)/44</f>
        <v>0.027797195756683282</v>
      </c>
      <c r="L23" s="43"/>
      <c r="M23" s="28" t="s">
        <v>32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rintOptions/>
  <pageMargins left="0.511811024" right="0.511811024" top="0.787401575" bottom="0.787401575" header="0" footer="0"/>
  <pageSetup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 topLeftCell="A1"/>
  </sheetViews>
  <sheetFormatPr defaultColWidth="14.421875" defaultRowHeight="15" customHeight="1"/>
  <cols>
    <col min="1" max="1" width="9.140625" style="0" customWidth="1"/>
    <col min="2" max="2" width="17.8515625" style="0" customWidth="1"/>
    <col min="3" max="3" width="3.57421875" style="0" customWidth="1"/>
    <col min="4" max="4" width="10.00390625" style="0" customWidth="1"/>
    <col min="5" max="5" width="9.140625" style="0" customWidth="1"/>
    <col min="6" max="6" width="10.7109375" style="0" customWidth="1"/>
    <col min="7" max="8" width="9.140625" style="0" customWidth="1"/>
    <col min="9" max="9" width="17.8515625" style="0" customWidth="1"/>
    <col min="10" max="10" width="3.57421875" style="0" customWidth="1"/>
    <col min="11" max="11" width="10.00390625" style="0" customWidth="1"/>
    <col min="12" max="12" width="9.140625" style="0" customWidth="1"/>
    <col min="13" max="13" width="10.7109375" style="0" customWidth="1"/>
    <col min="14" max="14" width="9.140625" style="0" customWidth="1"/>
    <col min="15" max="26" width="8.7109375" style="0" customWidth="1"/>
  </cols>
  <sheetData>
    <row r="1" spans="1:26" ht="15">
      <c r="A1" s="1"/>
      <c r="B1" s="1" t="s">
        <v>46</v>
      </c>
      <c r="C1" s="1"/>
      <c r="D1" s="1"/>
      <c r="E1" s="1"/>
      <c r="F1" s="1"/>
      <c r="G1" s="1"/>
      <c r="H1" s="1"/>
      <c r="I1" s="1" t="s">
        <v>47</v>
      </c>
      <c r="J1" s="1"/>
      <c r="K1" s="1"/>
      <c r="L1" s="1"/>
      <c r="M1" s="1"/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5" t="s">
        <v>34</v>
      </c>
      <c r="C3" s="16"/>
      <c r="D3" s="16" t="s">
        <v>48</v>
      </c>
      <c r="E3" s="29">
        <v>3</v>
      </c>
      <c r="F3" s="26" t="s">
        <v>19</v>
      </c>
      <c r="G3" s="1"/>
      <c r="H3" s="1"/>
      <c r="I3" s="15" t="s">
        <v>34</v>
      </c>
      <c r="J3" s="16"/>
      <c r="K3" s="16" t="s">
        <v>49</v>
      </c>
      <c r="L3" s="16">
        <v>2</v>
      </c>
      <c r="M3" s="26" t="s">
        <v>7</v>
      </c>
      <c r="N3" s="45">
        <v>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7"/>
      <c r="C4" s="1"/>
      <c r="D4" s="1" t="s">
        <v>50</v>
      </c>
      <c r="E4" s="1">
        <v>30</v>
      </c>
      <c r="F4" s="30" t="s">
        <v>7</v>
      </c>
      <c r="G4" s="1"/>
      <c r="H4" s="1"/>
      <c r="I4" s="17"/>
      <c r="J4" s="1"/>
      <c r="K4" s="1" t="s">
        <v>37</v>
      </c>
      <c r="L4" s="1">
        <v>20</v>
      </c>
      <c r="M4" s="30" t="s">
        <v>10</v>
      </c>
      <c r="N4" s="4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7"/>
      <c r="C5" s="1"/>
      <c r="D5" s="1" t="s">
        <v>37</v>
      </c>
      <c r="E5" s="1">
        <v>20</v>
      </c>
      <c r="F5" s="30" t="s">
        <v>10</v>
      </c>
      <c r="G5" s="1"/>
      <c r="H5" s="1"/>
      <c r="I5" s="17"/>
      <c r="J5" s="1"/>
      <c r="K5" s="1" t="s">
        <v>38</v>
      </c>
      <c r="L5" s="1">
        <f>E6</f>
        <v>5</v>
      </c>
      <c r="M5" s="30" t="s">
        <v>10</v>
      </c>
      <c r="N5" s="4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"/>
      <c r="B6" s="18"/>
      <c r="C6" s="19"/>
      <c r="D6" s="19" t="s">
        <v>38</v>
      </c>
      <c r="E6" s="19">
        <v>5</v>
      </c>
      <c r="F6" s="28" t="s">
        <v>10</v>
      </c>
      <c r="G6" s="1"/>
      <c r="H6" s="1"/>
      <c r="I6" s="46" t="s">
        <v>40</v>
      </c>
      <c r="J6" s="47"/>
      <c r="K6" s="47" t="s">
        <v>51</v>
      </c>
      <c r="L6" s="48">
        <f>L16*N9*(L3+273.15)/L10-1</f>
        <v>0.9357238217877861</v>
      </c>
      <c r="M6" s="49" t="s">
        <v>19</v>
      </c>
      <c r="N6" s="4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21" t="s">
        <v>40</v>
      </c>
      <c r="C7" s="22"/>
      <c r="D7" s="22" t="str">
        <f aca="true" t="shared" si="0" ref="D7:F7">D12</f>
        <v>CO2_beer</v>
      </c>
      <c r="E7" s="23">
        <f t="shared" si="0"/>
        <v>2.496087416937873</v>
      </c>
      <c r="F7" s="24" t="str">
        <f t="shared" si="0"/>
        <v>V/V</v>
      </c>
      <c r="G7" s="1"/>
      <c r="H7" s="1"/>
      <c r="I7" s="50"/>
      <c r="J7" s="51"/>
      <c r="K7" s="51" t="str">
        <f aca="true" t="shared" si="1" ref="K7:M7">K12</f>
        <v>CO2_beer</v>
      </c>
      <c r="L7" s="52">
        <f t="shared" si="1"/>
        <v>2.917465407287307</v>
      </c>
      <c r="M7" s="53" t="str">
        <f t="shared" si="1"/>
        <v>V/V</v>
      </c>
      <c r="N7" s="4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15" t="s">
        <v>14</v>
      </c>
      <c r="C9" s="16"/>
      <c r="D9" s="25" t="s">
        <v>15</v>
      </c>
      <c r="E9" s="16">
        <v>1.96</v>
      </c>
      <c r="F9" s="26" t="s">
        <v>16</v>
      </c>
      <c r="G9" s="1"/>
      <c r="H9" s="1"/>
      <c r="I9" s="15" t="s">
        <v>14</v>
      </c>
      <c r="J9" s="16"/>
      <c r="K9" s="25" t="s">
        <v>15</v>
      </c>
      <c r="L9" s="16">
        <v>1.96</v>
      </c>
      <c r="M9" s="26" t="s">
        <v>16</v>
      </c>
      <c r="N9" s="44">
        <v>0.0820574587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18"/>
      <c r="C10" s="19"/>
      <c r="D10" s="27" t="s">
        <v>17</v>
      </c>
      <c r="E10" s="19">
        <v>44.01</v>
      </c>
      <c r="F10" s="28" t="s">
        <v>18</v>
      </c>
      <c r="G10" s="1"/>
      <c r="H10" s="1"/>
      <c r="I10" s="18"/>
      <c r="J10" s="19"/>
      <c r="K10" s="27" t="s">
        <v>17</v>
      </c>
      <c r="L10" s="19">
        <v>44.01</v>
      </c>
      <c r="M10" s="28" t="s">
        <v>18</v>
      </c>
      <c r="N10" s="4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15" t="s">
        <v>20</v>
      </c>
      <c r="C12" s="16"/>
      <c r="D12" s="16" t="s">
        <v>21</v>
      </c>
      <c r="E12" s="29">
        <f>E13/E9</f>
        <v>2.496087416937873</v>
      </c>
      <c r="F12" s="26" t="s">
        <v>4</v>
      </c>
      <c r="G12" s="1"/>
      <c r="H12" s="1"/>
      <c r="I12" s="15" t="s">
        <v>20</v>
      </c>
      <c r="J12" s="16"/>
      <c r="K12" s="16" t="s">
        <v>21</v>
      </c>
      <c r="L12" s="29">
        <f>L13/L9</f>
        <v>2.917465407287307</v>
      </c>
      <c r="M12" s="26" t="s">
        <v>4</v>
      </c>
      <c r="N12" s="4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17"/>
      <c r="C13" s="1"/>
      <c r="D13" s="1" t="s">
        <v>21</v>
      </c>
      <c r="E13" s="2">
        <f>(E3+1.013)*(2.71828182845904^(-10.73797+(2617.25/(E4+273.15))))*10</f>
        <v>4.892331337198231</v>
      </c>
      <c r="F13" s="30" t="s">
        <v>5</v>
      </c>
      <c r="G13" s="1"/>
      <c r="H13" s="1"/>
      <c r="I13" s="17"/>
      <c r="J13" s="1"/>
      <c r="K13" s="1" t="s">
        <v>21</v>
      </c>
      <c r="L13" s="2">
        <f>E19/(L4+L5/L21)</f>
        <v>5.718232198283122</v>
      </c>
      <c r="M13" s="30" t="s">
        <v>5</v>
      </c>
      <c r="N13" s="44">
        <f>(N3+1.013)*(2.71828182845904^(-10.73797+(2617.25/(L3+273.15))))*10</f>
        <v>5.908107483020906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17"/>
      <c r="C14" s="1"/>
      <c r="D14" s="1" t="s">
        <v>21</v>
      </c>
      <c r="E14" s="2">
        <f>E13*E5</f>
        <v>97.8466267439646</v>
      </c>
      <c r="F14" s="30" t="s">
        <v>8</v>
      </c>
      <c r="G14" s="1"/>
      <c r="H14" s="1"/>
      <c r="I14" s="17"/>
      <c r="J14" s="1"/>
      <c r="K14" s="1" t="s">
        <v>21</v>
      </c>
      <c r="L14" s="2">
        <f>L13*L4</f>
        <v>114.36464396566244</v>
      </c>
      <c r="M14" s="30" t="s">
        <v>8</v>
      </c>
      <c r="N14" s="4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7"/>
      <c r="C15" s="1"/>
      <c r="D15" s="1"/>
      <c r="E15" s="2"/>
      <c r="F15" s="30"/>
      <c r="G15" s="1"/>
      <c r="H15" s="1"/>
      <c r="I15" s="17"/>
      <c r="J15" s="1"/>
      <c r="K15" s="1"/>
      <c r="L15" s="2"/>
      <c r="M15" s="30"/>
      <c r="N15" s="4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7" t="s">
        <v>24</v>
      </c>
      <c r="C16" s="1"/>
      <c r="D16" s="1" t="s">
        <v>25</v>
      </c>
      <c r="E16" s="2">
        <f>(E3+1)/(0.0820574587*(E4+273.15))*E10</f>
        <v>7.076780486063562</v>
      </c>
      <c r="F16" s="30" t="s">
        <v>5</v>
      </c>
      <c r="G16" s="1"/>
      <c r="H16" s="1"/>
      <c r="I16" s="17" t="s">
        <v>24</v>
      </c>
      <c r="J16" s="1"/>
      <c r="K16" s="1" t="s">
        <v>25</v>
      </c>
      <c r="L16" s="2">
        <f>E19/(L21*L4+L5)</f>
        <v>3.773177041723996</v>
      </c>
      <c r="M16" s="30" t="s">
        <v>5</v>
      </c>
      <c r="N16" s="44">
        <f>(N3+1)/(0.0820574587*(L3+273.15))*L10</f>
        <v>3.898466299019024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7"/>
      <c r="C17" s="1"/>
      <c r="D17" s="1" t="s">
        <v>25</v>
      </c>
      <c r="E17" s="2">
        <f>E16*E6</f>
        <v>35.38390243031781</v>
      </c>
      <c r="F17" s="30" t="s">
        <v>8</v>
      </c>
      <c r="G17" s="1"/>
      <c r="H17" s="1"/>
      <c r="I17" s="17"/>
      <c r="J17" s="1"/>
      <c r="K17" s="1" t="s">
        <v>25</v>
      </c>
      <c r="L17" s="2">
        <f>L16*L5</f>
        <v>18.86588520861998</v>
      </c>
      <c r="M17" s="30" t="s">
        <v>8</v>
      </c>
      <c r="N17" s="4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7"/>
      <c r="C18" s="1"/>
      <c r="D18" s="1"/>
      <c r="E18" s="1"/>
      <c r="F18" s="30"/>
      <c r="G18" s="1"/>
      <c r="H18" s="1"/>
      <c r="I18" s="17"/>
      <c r="J18" s="1"/>
      <c r="K18" s="1"/>
      <c r="L18" s="1"/>
      <c r="M18" s="30"/>
      <c r="N18" s="4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7" t="s">
        <v>1</v>
      </c>
      <c r="C19" s="1"/>
      <c r="D19" s="1" t="s">
        <v>44</v>
      </c>
      <c r="E19" s="2">
        <f>E14+E17</f>
        <v>133.23052917428242</v>
      </c>
      <c r="F19" s="30" t="s">
        <v>2</v>
      </c>
      <c r="G19" s="1"/>
      <c r="H19" s="1"/>
      <c r="I19" s="17" t="s">
        <v>1</v>
      </c>
      <c r="J19" s="1"/>
      <c r="K19" s="1" t="s">
        <v>44</v>
      </c>
      <c r="L19" s="2">
        <f>L14+L17</f>
        <v>133.23052917428242</v>
      </c>
      <c r="M19" s="30" t="s">
        <v>2</v>
      </c>
      <c r="N19" s="4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7"/>
      <c r="C20" s="1"/>
      <c r="D20" s="1"/>
      <c r="E20" s="1"/>
      <c r="F20" s="30"/>
      <c r="G20" s="1"/>
      <c r="H20" s="1"/>
      <c r="I20" s="17"/>
      <c r="J20" s="1"/>
      <c r="K20" s="1"/>
      <c r="L20" s="1"/>
      <c r="M20" s="30"/>
      <c r="N20" s="4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7" t="s">
        <v>29</v>
      </c>
      <c r="C21" s="1"/>
      <c r="D21" s="1" t="s">
        <v>29</v>
      </c>
      <c r="E21" s="14">
        <f>E13/E16</f>
        <v>0.6913216181896261</v>
      </c>
      <c r="F21" s="30" t="s">
        <v>30</v>
      </c>
      <c r="G21" s="1"/>
      <c r="H21" s="1"/>
      <c r="I21" s="17" t="s">
        <v>29</v>
      </c>
      <c r="J21" s="1"/>
      <c r="K21" s="1" t="s">
        <v>29</v>
      </c>
      <c r="L21" s="14">
        <f>N13/N16</f>
        <v>1.5154953332564578</v>
      </c>
      <c r="M21" s="30" t="s">
        <v>30</v>
      </c>
      <c r="N21" s="5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7"/>
      <c r="C22" s="1"/>
      <c r="D22" s="1" t="s">
        <v>29</v>
      </c>
      <c r="E22" s="14">
        <f>E13/(E3+1)</f>
        <v>1.2230828342995577</v>
      </c>
      <c r="F22" s="30" t="s">
        <v>31</v>
      </c>
      <c r="G22" s="1"/>
      <c r="H22" s="1"/>
      <c r="I22" s="17"/>
      <c r="J22" s="1"/>
      <c r="K22" s="1" t="s">
        <v>29</v>
      </c>
      <c r="L22" s="14">
        <f>N13/(N3+1)</f>
        <v>2.954053741510453</v>
      </c>
      <c r="M22" s="30" t="s">
        <v>31</v>
      </c>
      <c r="N22" s="5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8"/>
      <c r="C23" s="19"/>
      <c r="D23" s="19" t="s">
        <v>29</v>
      </c>
      <c r="E23" s="31">
        <f>E13/(E3+1)/44</f>
        <v>0.027797337143171764</v>
      </c>
      <c r="F23" s="28" t="s">
        <v>32</v>
      </c>
      <c r="G23" s="1"/>
      <c r="H23" s="1"/>
      <c r="I23" s="18"/>
      <c r="J23" s="19"/>
      <c r="K23" s="19" t="s">
        <v>29</v>
      </c>
      <c r="L23" s="31">
        <f>N13/(N3+1)/44</f>
        <v>0.06713758503432848</v>
      </c>
      <c r="M23" s="28" t="s">
        <v>32</v>
      </c>
      <c r="N23" s="5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4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4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4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4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4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4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4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4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4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4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4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4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4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4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4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4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4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4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4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4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4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4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4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4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4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4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4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4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4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4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4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4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4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4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4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4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4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4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4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4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4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4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4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4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4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4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4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4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4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4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4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4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4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4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4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4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4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4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4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4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4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4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4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4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4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4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4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4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4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4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4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4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4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4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4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4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4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4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4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4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4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4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4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4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4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4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4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4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4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4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4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4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4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4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4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4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4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4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4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4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4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4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4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4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4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4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4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4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4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4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4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4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4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4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4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4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4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4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4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4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4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4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4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4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4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4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4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4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4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4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4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4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4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4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4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4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4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4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4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4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4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4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4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4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4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4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4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4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4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4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4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4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4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4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4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4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4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4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4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4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4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4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4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4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4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4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4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4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4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4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4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4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4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4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4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4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4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4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4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4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4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4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4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4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4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4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4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4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4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4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4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4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4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4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4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4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4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4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4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4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4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4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4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4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4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4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4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4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4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4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4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4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4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4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4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4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4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4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4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4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4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4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4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4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4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4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4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4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44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4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4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4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4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4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4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44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44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44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44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44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4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4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44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4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4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4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4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4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4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4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44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4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4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4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4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4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4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44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4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44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4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4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4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44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4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4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44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4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4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4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4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4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4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4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4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4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4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4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4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44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4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4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4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4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4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4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44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44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44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44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4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44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44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44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44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4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44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44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44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44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44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44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4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44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44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44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44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44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44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44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44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44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4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4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4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4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44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4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4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44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44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44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44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4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4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4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44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4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44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4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44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4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44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44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44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44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44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4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44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44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4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44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4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4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4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4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4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44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44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44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44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4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4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4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44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4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4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4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4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4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4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4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4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4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4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4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4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4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4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4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4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4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4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4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4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4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4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4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44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44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4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44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44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4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4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4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4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44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4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44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44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44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4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44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44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4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44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44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44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44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4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4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44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44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44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44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44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4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44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44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44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4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44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44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44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44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4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44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44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44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44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4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4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44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4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44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4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4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4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44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44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4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44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44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44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44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44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44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44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44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44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4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44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44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44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44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44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44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4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4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44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44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4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44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4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44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44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44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44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44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44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44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44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44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44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44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4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4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4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4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4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44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44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44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44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44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4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44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44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44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44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4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4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4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4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44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44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44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44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44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44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4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44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44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4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44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44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4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4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4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4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44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44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44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4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44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44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4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4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4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4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44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44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44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44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4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44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44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44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4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4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44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44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44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4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44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44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4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44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44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4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4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44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4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4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44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44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44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44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44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44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44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4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44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44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44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4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44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44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44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4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44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44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44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44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44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4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4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4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4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44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4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44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44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44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4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44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44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44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44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44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44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44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44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44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44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44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44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4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44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44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4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44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44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44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44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44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44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44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44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44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44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44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44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44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44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4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4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44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44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44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44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44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4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4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44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44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44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44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44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4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44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44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44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44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44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44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44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44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44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44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44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4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4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4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44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44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44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44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44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44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44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44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44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44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4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44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44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44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44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44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4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4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4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4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4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44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44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44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44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44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4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44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44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4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44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44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4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4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4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44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44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44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4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44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44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4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44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44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4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4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44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4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4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4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44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44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44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44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44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44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44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4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4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4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4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44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4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44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44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44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44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44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4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44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44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44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44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44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44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44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44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44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44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44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44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44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44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4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44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44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44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44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44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44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44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44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44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44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44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4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4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4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4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4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44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44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4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44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4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4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4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44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44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44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44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4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4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4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44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44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44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44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44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44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4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44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44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44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44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4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4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4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4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44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4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4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4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4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44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44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4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4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4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4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4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4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4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4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4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4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4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4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4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4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4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4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4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4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4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4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4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4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4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4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4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4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4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4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4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4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4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4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4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4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4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4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4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4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4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4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4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4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4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4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4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4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4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4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4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4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4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4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4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4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4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4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4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4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4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4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4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4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4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4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4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44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44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44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44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44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44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44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44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44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44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44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44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44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4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4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44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44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44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44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44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44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44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44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44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44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44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44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44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44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44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44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44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44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44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44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44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44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44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44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44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44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44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44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44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44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left="0.511811024" right="0.511811024" top="0.787401575" bottom="0.7874015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 topLeftCell="A1"/>
  </sheetViews>
  <sheetFormatPr defaultColWidth="14.421875" defaultRowHeight="15" customHeight="1"/>
  <cols>
    <col min="1" max="1" width="9.140625" style="0" customWidth="1"/>
    <col min="2" max="2" width="17.8515625" style="0" customWidth="1"/>
    <col min="3" max="3" width="3.57421875" style="0" customWidth="1"/>
    <col min="4" max="4" width="10.00390625" style="0" customWidth="1"/>
    <col min="5" max="5" width="9.140625" style="0" customWidth="1"/>
    <col min="6" max="6" width="10.7109375" style="0" customWidth="1"/>
    <col min="7" max="8" width="9.140625" style="0" customWidth="1"/>
    <col min="9" max="9" width="17.8515625" style="0" customWidth="1"/>
    <col min="10" max="10" width="3.57421875" style="0" customWidth="1"/>
    <col min="11" max="11" width="10.00390625" style="0" customWidth="1"/>
    <col min="12" max="12" width="9.140625" style="0" customWidth="1"/>
    <col min="13" max="13" width="10.7109375" style="0" customWidth="1"/>
    <col min="14" max="14" width="9.140625" style="0" customWidth="1"/>
    <col min="15" max="26" width="8.7109375" style="0" customWidth="1"/>
  </cols>
  <sheetData>
    <row r="1" spans="1:26" ht="15">
      <c r="A1" s="1"/>
      <c r="B1" s="1" t="s">
        <v>52</v>
      </c>
      <c r="C1" s="1"/>
      <c r="D1" s="1"/>
      <c r="E1" s="1"/>
      <c r="F1" s="1"/>
      <c r="G1" s="1"/>
      <c r="H1" s="1"/>
      <c r="I1" s="1" t="s">
        <v>47</v>
      </c>
      <c r="J1" s="1"/>
      <c r="K1" s="1"/>
      <c r="L1" s="1"/>
      <c r="M1" s="1"/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5" t="s">
        <v>34</v>
      </c>
      <c r="C3" s="16"/>
      <c r="D3" s="16" t="s">
        <v>48</v>
      </c>
      <c r="E3" s="29">
        <v>3</v>
      </c>
      <c r="F3" s="26" t="s">
        <v>19</v>
      </c>
      <c r="G3" s="1"/>
      <c r="H3" s="1"/>
      <c r="I3" s="15" t="s">
        <v>34</v>
      </c>
      <c r="J3" s="16"/>
      <c r="K3" s="16" t="s">
        <v>49</v>
      </c>
      <c r="L3" s="16">
        <v>4</v>
      </c>
      <c r="M3" s="26" t="s">
        <v>7</v>
      </c>
      <c r="N3" s="45">
        <v>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7"/>
      <c r="C4" s="1"/>
      <c r="D4" s="1" t="s">
        <v>50</v>
      </c>
      <c r="E4" s="1">
        <v>30</v>
      </c>
      <c r="F4" s="30" t="s">
        <v>7</v>
      </c>
      <c r="G4" s="1"/>
      <c r="H4" s="1"/>
      <c r="I4" s="17"/>
      <c r="J4" s="1"/>
      <c r="K4" s="1" t="s">
        <v>37</v>
      </c>
      <c r="L4" s="1">
        <v>20</v>
      </c>
      <c r="M4" s="30" t="s">
        <v>10</v>
      </c>
      <c r="N4" s="4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7"/>
      <c r="C5" s="1"/>
      <c r="D5" s="1" t="s">
        <v>21</v>
      </c>
      <c r="E5" s="1">
        <v>1.5</v>
      </c>
      <c r="F5" s="30" t="s">
        <v>4</v>
      </c>
      <c r="G5" s="1"/>
      <c r="H5" s="1"/>
      <c r="I5" s="17"/>
      <c r="J5" s="1"/>
      <c r="K5" s="1" t="s">
        <v>38</v>
      </c>
      <c r="L5" s="1">
        <f>E7</f>
        <v>5</v>
      </c>
      <c r="M5" s="30" t="s">
        <v>10</v>
      </c>
      <c r="N5" s="4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"/>
      <c r="B6" s="17"/>
      <c r="C6" s="1"/>
      <c r="D6" s="1" t="s">
        <v>37</v>
      </c>
      <c r="E6" s="1">
        <v>20</v>
      </c>
      <c r="F6" s="30" t="s">
        <v>10</v>
      </c>
      <c r="G6" s="1"/>
      <c r="H6" s="1"/>
      <c r="I6" s="46" t="s">
        <v>40</v>
      </c>
      <c r="J6" s="47"/>
      <c r="K6" s="47" t="s">
        <v>51</v>
      </c>
      <c r="L6" s="48">
        <f>L16*N9*(L3+273.15)/L10-1</f>
        <v>0.4526143249204575</v>
      </c>
      <c r="M6" s="49" t="s">
        <v>19</v>
      </c>
      <c r="N6" s="4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55"/>
      <c r="C7" s="56"/>
      <c r="D7" s="19" t="s">
        <v>38</v>
      </c>
      <c r="E7" s="19">
        <v>5</v>
      </c>
      <c r="F7" s="28" t="s">
        <v>10</v>
      </c>
      <c r="G7" s="1"/>
      <c r="H7" s="1"/>
      <c r="I7" s="50"/>
      <c r="J7" s="51"/>
      <c r="K7" s="51" t="str">
        <f aca="true" t="shared" si="0" ref="K7:M7">K12</f>
        <v>CO2_beer</v>
      </c>
      <c r="L7" s="52">
        <f t="shared" si="0"/>
        <v>2.0440981318258826</v>
      </c>
      <c r="M7" s="53" t="str">
        <f t="shared" si="0"/>
        <v>V/V</v>
      </c>
      <c r="N7" s="4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15" t="s">
        <v>14</v>
      </c>
      <c r="C9" s="16"/>
      <c r="D9" s="25" t="s">
        <v>15</v>
      </c>
      <c r="E9" s="16">
        <v>1.96</v>
      </c>
      <c r="F9" s="26" t="s">
        <v>16</v>
      </c>
      <c r="G9" s="1"/>
      <c r="H9" s="1"/>
      <c r="I9" s="15" t="s">
        <v>14</v>
      </c>
      <c r="J9" s="16"/>
      <c r="K9" s="25" t="s">
        <v>15</v>
      </c>
      <c r="L9" s="16">
        <v>1.96</v>
      </c>
      <c r="M9" s="26" t="s">
        <v>16</v>
      </c>
      <c r="N9" s="44">
        <v>0.0820574587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18"/>
      <c r="C10" s="19"/>
      <c r="D10" s="27" t="s">
        <v>17</v>
      </c>
      <c r="E10" s="19">
        <v>44.01</v>
      </c>
      <c r="F10" s="28" t="s">
        <v>18</v>
      </c>
      <c r="G10" s="1"/>
      <c r="H10" s="1"/>
      <c r="I10" s="18"/>
      <c r="J10" s="19"/>
      <c r="K10" s="27" t="s">
        <v>17</v>
      </c>
      <c r="L10" s="19">
        <v>44.01</v>
      </c>
      <c r="M10" s="28" t="s">
        <v>18</v>
      </c>
      <c r="N10" s="4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15" t="s">
        <v>20</v>
      </c>
      <c r="C12" s="16"/>
      <c r="D12" s="16" t="s">
        <v>21</v>
      </c>
      <c r="E12" s="29">
        <f>E5</f>
        <v>1.5</v>
      </c>
      <c r="F12" s="26" t="s">
        <v>4</v>
      </c>
      <c r="G12" s="1"/>
      <c r="H12" s="1"/>
      <c r="I12" s="15" t="s">
        <v>20</v>
      </c>
      <c r="J12" s="16"/>
      <c r="K12" s="16" t="s">
        <v>21</v>
      </c>
      <c r="L12" s="29">
        <f>L13/L9</f>
        <v>2.0440981318258826</v>
      </c>
      <c r="M12" s="26" t="s">
        <v>4</v>
      </c>
      <c r="N12" s="4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17"/>
      <c r="C13" s="1"/>
      <c r="D13" s="1" t="s">
        <v>21</v>
      </c>
      <c r="E13" s="2">
        <f>E12*E9</f>
        <v>2.94</v>
      </c>
      <c r="F13" s="30" t="s">
        <v>5</v>
      </c>
      <c r="G13" s="1"/>
      <c r="H13" s="1"/>
      <c r="I13" s="17"/>
      <c r="J13" s="1"/>
      <c r="K13" s="1" t="s">
        <v>21</v>
      </c>
      <c r="L13" s="2">
        <f>E19/(L4+L5/L21)</f>
        <v>4.00643233837873</v>
      </c>
      <c r="M13" s="30" t="s">
        <v>5</v>
      </c>
      <c r="N13" s="44">
        <f>(N3+1.013)*(2.71828182845904^(-10.73797+(2617.25/(L3+273.15))))*10</f>
        <v>5.516168014656077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17"/>
      <c r="C14" s="1"/>
      <c r="D14" s="1" t="s">
        <v>21</v>
      </c>
      <c r="E14" s="2">
        <f>E13*E6</f>
        <v>58.8</v>
      </c>
      <c r="F14" s="30" t="s">
        <v>8</v>
      </c>
      <c r="G14" s="1"/>
      <c r="H14" s="1"/>
      <c r="I14" s="17"/>
      <c r="J14" s="1"/>
      <c r="K14" s="1" t="s">
        <v>21</v>
      </c>
      <c r="L14" s="2">
        <f>L13*L4</f>
        <v>80.1286467675746</v>
      </c>
      <c r="M14" s="30" t="s">
        <v>8</v>
      </c>
      <c r="N14" s="4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7"/>
      <c r="C15" s="1"/>
      <c r="D15" s="1"/>
      <c r="E15" s="2"/>
      <c r="F15" s="30"/>
      <c r="G15" s="1"/>
      <c r="H15" s="1"/>
      <c r="I15" s="17"/>
      <c r="J15" s="1"/>
      <c r="K15" s="1"/>
      <c r="L15" s="2"/>
      <c r="M15" s="30"/>
      <c r="N15" s="4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7" t="s">
        <v>24</v>
      </c>
      <c r="C16" s="1"/>
      <c r="D16" s="1" t="s">
        <v>25</v>
      </c>
      <c r="E16" s="2">
        <f>(E3+1)/(0.0820574587*(E4+273.15))*E10</f>
        <v>7.076780486063562</v>
      </c>
      <c r="F16" s="30" t="s">
        <v>5</v>
      </c>
      <c r="G16" s="1"/>
      <c r="H16" s="1"/>
      <c r="I16" s="17" t="s">
        <v>24</v>
      </c>
      <c r="J16" s="1"/>
      <c r="K16" s="1" t="s">
        <v>25</v>
      </c>
      <c r="L16" s="2">
        <f>E19/(L21*L4+L5)</f>
        <v>2.811051132548641</v>
      </c>
      <c r="M16" s="30" t="s">
        <v>5</v>
      </c>
      <c r="N16" s="44">
        <f>(N3+1)/(0.0820574587*(L3+273.15))*L10</f>
        <v>3.8703337621327236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7"/>
      <c r="C17" s="1"/>
      <c r="D17" s="1" t="s">
        <v>25</v>
      </c>
      <c r="E17" s="2">
        <f>E16*E7</f>
        <v>35.38390243031781</v>
      </c>
      <c r="F17" s="30" t="s">
        <v>8</v>
      </c>
      <c r="G17" s="1"/>
      <c r="H17" s="1"/>
      <c r="I17" s="17"/>
      <c r="J17" s="1"/>
      <c r="K17" s="1" t="s">
        <v>25</v>
      </c>
      <c r="L17" s="2">
        <f>L16*L5</f>
        <v>14.055255662743205</v>
      </c>
      <c r="M17" s="30" t="s">
        <v>8</v>
      </c>
      <c r="N17" s="4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7"/>
      <c r="C18" s="1"/>
      <c r="D18" s="1"/>
      <c r="E18" s="1"/>
      <c r="F18" s="30"/>
      <c r="G18" s="1"/>
      <c r="H18" s="1"/>
      <c r="I18" s="17"/>
      <c r="J18" s="1"/>
      <c r="K18" s="1"/>
      <c r="L18" s="1"/>
      <c r="M18" s="30"/>
      <c r="N18" s="4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7" t="s">
        <v>1</v>
      </c>
      <c r="C19" s="1"/>
      <c r="D19" s="1" t="s">
        <v>44</v>
      </c>
      <c r="E19" s="2">
        <f>E14+E17</f>
        <v>94.1839024303178</v>
      </c>
      <c r="F19" s="30" t="s">
        <v>2</v>
      </c>
      <c r="G19" s="1"/>
      <c r="H19" s="1"/>
      <c r="I19" s="17" t="s">
        <v>1</v>
      </c>
      <c r="J19" s="1"/>
      <c r="K19" s="1" t="s">
        <v>44</v>
      </c>
      <c r="L19" s="2">
        <f>L14+L17</f>
        <v>94.1839024303178</v>
      </c>
      <c r="M19" s="30" t="s">
        <v>2</v>
      </c>
      <c r="N19" s="4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7"/>
      <c r="C20" s="1"/>
      <c r="D20" s="1"/>
      <c r="E20" s="1"/>
      <c r="F20" s="30"/>
      <c r="G20" s="1"/>
      <c r="H20" s="1"/>
      <c r="I20" s="17"/>
      <c r="J20" s="1"/>
      <c r="K20" s="1"/>
      <c r="L20" s="1"/>
      <c r="M20" s="30"/>
      <c r="N20" s="4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7" t="s">
        <v>29</v>
      </c>
      <c r="C21" s="1"/>
      <c r="D21" s="1" t="s">
        <v>29</v>
      </c>
      <c r="E21" s="14">
        <f>E13/E16</f>
        <v>0.4154431532516513</v>
      </c>
      <c r="F21" s="30" t="s">
        <v>30</v>
      </c>
      <c r="G21" s="1"/>
      <c r="H21" s="1"/>
      <c r="I21" s="17" t="s">
        <v>29</v>
      </c>
      <c r="J21" s="1"/>
      <c r="K21" s="1" t="s">
        <v>29</v>
      </c>
      <c r="L21" s="14">
        <f>N13/N16</f>
        <v>1.4252434941467236</v>
      </c>
      <c r="M21" s="30" t="s">
        <v>30</v>
      </c>
      <c r="N21" s="5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7"/>
      <c r="C22" s="1"/>
      <c r="D22" s="1" t="s">
        <v>29</v>
      </c>
      <c r="E22" s="14">
        <f>E13/(E3+1)</f>
        <v>0.735</v>
      </c>
      <c r="F22" s="30" t="s">
        <v>31</v>
      </c>
      <c r="G22" s="1"/>
      <c r="H22" s="1"/>
      <c r="I22" s="17"/>
      <c r="J22" s="1"/>
      <c r="K22" s="1" t="s">
        <v>29</v>
      </c>
      <c r="L22" s="14">
        <f>N13/(N3+1)</f>
        <v>2.7580840073280384</v>
      </c>
      <c r="M22" s="30" t="s">
        <v>31</v>
      </c>
      <c r="N22" s="5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8"/>
      <c r="C23" s="19"/>
      <c r="D23" s="19" t="s">
        <v>29</v>
      </c>
      <c r="E23" s="31">
        <f>E13/(E3+1)/44</f>
        <v>0.016704545454545455</v>
      </c>
      <c r="F23" s="28" t="s">
        <v>32</v>
      </c>
      <c r="G23" s="1"/>
      <c r="H23" s="1"/>
      <c r="I23" s="18"/>
      <c r="J23" s="19"/>
      <c r="K23" s="19" t="s">
        <v>29</v>
      </c>
      <c r="L23" s="31">
        <f>N13/(N3+1)/44</f>
        <v>0.0626837274392736</v>
      </c>
      <c r="M23" s="28" t="s">
        <v>32</v>
      </c>
      <c r="N23" s="5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4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4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4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4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4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4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4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4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4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4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4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4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4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4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4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4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4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4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4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4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4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4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4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4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4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4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4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4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4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4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4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4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4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4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4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4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4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4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4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4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4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4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4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4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4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4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4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4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4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4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4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4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4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4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4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4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4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4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4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4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4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4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4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4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4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4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4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4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4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4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4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4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4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4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4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4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4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4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4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4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4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4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4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4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4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4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4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4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4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4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4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4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4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4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4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4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4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4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4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4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4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4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4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4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4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4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4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4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4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4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4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4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4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4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4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4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4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4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4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4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4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4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4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4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4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4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4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4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4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4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4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4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4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4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4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4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4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4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4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4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4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4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4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4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4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4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4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4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4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4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4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4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4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4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4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4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4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4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4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4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4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4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4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4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4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4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4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4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4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4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4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4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4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4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4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4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4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4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4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4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4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4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4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4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4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4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4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4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4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4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4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4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4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4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4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4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4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4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4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4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4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4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4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4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4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4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4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4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4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4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4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4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4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4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4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4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4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4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4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4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4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4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4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4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4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4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4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4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44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4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4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4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4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4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4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44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44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44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44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44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4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4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44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4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4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4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4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4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4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4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44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4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4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4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4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4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4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44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4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44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4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4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4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44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4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4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44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4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4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4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4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4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4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4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4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4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4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4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4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44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4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4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4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4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4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4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44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44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44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44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4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44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44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44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44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4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44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44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44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44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44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44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4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44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44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44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44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44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44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44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44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44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4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4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4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4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44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4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4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44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44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44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44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4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4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4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44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4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44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4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44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4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44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44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44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44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44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4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44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44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4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44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4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4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4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4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4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44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44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44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44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4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4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4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44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4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4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4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4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4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4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4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4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4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4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4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4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4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4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4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4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4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4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4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4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4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4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4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44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44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4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44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44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4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4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4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4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44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4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44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44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44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4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44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44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4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44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44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44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44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4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4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44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44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44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44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44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4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44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44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44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4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44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44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44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44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4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44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44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44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44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4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4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44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4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44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4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4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4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44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44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4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44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44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44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44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44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44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44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44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44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4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44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44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44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44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44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44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4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4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44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44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4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44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4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44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44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44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44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44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44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44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44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44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44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44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4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4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4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4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4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44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44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44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44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44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4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44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44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44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44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4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4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4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4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44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44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44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44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44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44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4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44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44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4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44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44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4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4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4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4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44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44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44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4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44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44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4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4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4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4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44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44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44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44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4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44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44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44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4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4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44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44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44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4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44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44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4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44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44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4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4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44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4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4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44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44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44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44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44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44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44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4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44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44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44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4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44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44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44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4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44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44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44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44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44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4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4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4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4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44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4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44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44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44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4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44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44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44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44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44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44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44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44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44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44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44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44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4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44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44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4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44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44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44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44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44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44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44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44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44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44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44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44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44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44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4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4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44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44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44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44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44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4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4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44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44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44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44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44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4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44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44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44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44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44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44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44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44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44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44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44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4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4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4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44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44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44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44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44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44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44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44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44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44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4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44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44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44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44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44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4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4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4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4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4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44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44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44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44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44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4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44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44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4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44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44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4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4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4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44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44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44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4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44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44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4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44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44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4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4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44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4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4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4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44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44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44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44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44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44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44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4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4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4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4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44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4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44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44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44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44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44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4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44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44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44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44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44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44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44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44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44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44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44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44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44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44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4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44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44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44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44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44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44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44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44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44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44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44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4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4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4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4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4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44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44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4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44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4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4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4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44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44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44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44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4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4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4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44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44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44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44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44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44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4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44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44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44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44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4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4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4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4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44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4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4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4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4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44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44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4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4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4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4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4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4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4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4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4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4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4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4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4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4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4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4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4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4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4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4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4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4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4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4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4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4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4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4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4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4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4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4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4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4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4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4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4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4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4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4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4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4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4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4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4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4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4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4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4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4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4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4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4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4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4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4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4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4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4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4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4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4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4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4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4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44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44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44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44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44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44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44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44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44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44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44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44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44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4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4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44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44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44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44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44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44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44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44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44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44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44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44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44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44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44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44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44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44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44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44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44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44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44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44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44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44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44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44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44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44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left="0.511811024" right="0.511811024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Maico Vinhaes</cp:lastModifiedBy>
  <dcterms:created xsi:type="dcterms:W3CDTF">2022-04-17T05:16:47Z</dcterms:created>
  <dcterms:modified xsi:type="dcterms:W3CDTF">2022-04-17T05:36:44Z</dcterms:modified>
  <cp:category/>
  <cp:version/>
  <cp:contentType/>
  <cp:contentStatus/>
</cp:coreProperties>
</file>